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vada-my.sharepoint.com/personal/kevinshoemaker_unr_edu/Documents/Documents/GitHub/NRES-470/"/>
    </mc:Choice>
  </mc:AlternateContent>
  <xr:revisionPtr revIDLastSave="17" documentId="13_ncr:1_{3F1DFB12-9DEE-4F82-92E1-B1D9907BA445}" xr6:coauthVersionLast="47" xr6:coauthVersionMax="47" xr10:uidLastSave="{C51043BF-61E7-4FBB-A740-193959F67F91}"/>
  <bookViews>
    <workbookView xWindow="-96" yWindow="-96" windowWidth="17472" windowHeight="10272" activeTab="2" xr2:uid="{3C139267-3727-4273-9055-F4D1C7985932}"/>
  </bookViews>
  <sheets>
    <sheet name="ExpGrowth" sheetId="1" r:id="rId1"/>
    <sheet name="LogisticGrowth" sheetId="2" r:id="rId2"/>
    <sheet name="Gopher Tortoise" sheetId="3" r:id="rId3"/>
    <sheet name="Red Knot" sheetId="4" r:id="rId4"/>
    <sheet name="Piping Plov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3" l="1"/>
  <c r="I10" i="3"/>
  <c r="I15" i="3"/>
  <c r="P18" i="3"/>
  <c r="P17" i="3"/>
  <c r="M23" i="6"/>
  <c r="M24" i="6"/>
  <c r="M26" i="6" s="1"/>
  <c r="M28" i="6" s="1"/>
  <c r="P4" i="4"/>
  <c r="I11" i="4" s="1"/>
  <c r="O4" i="4"/>
  <c r="I6" i="4"/>
  <c r="P21" i="4"/>
  <c r="O21" i="4"/>
  <c r="H5" i="4" s="1"/>
  <c r="P20" i="4"/>
  <c r="I10" i="4" s="1"/>
  <c r="H11" i="4"/>
  <c r="O20" i="4"/>
  <c r="I5" i="4"/>
  <c r="H6" i="3"/>
  <c r="C3" i="3" s="1"/>
  <c r="B2" i="2"/>
  <c r="B8" i="2"/>
  <c r="B4" i="2"/>
  <c r="B5" i="2" s="1"/>
  <c r="B6" i="2" s="1"/>
  <c r="B7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3" i="2"/>
  <c r="B2" i="1"/>
  <c r="G10" i="1"/>
  <c r="G12" i="1" s="1"/>
  <c r="P4" i="3"/>
  <c r="I11" i="3" s="1"/>
  <c r="H16" i="3"/>
  <c r="H5" i="3"/>
  <c r="H11" i="3"/>
  <c r="H10" i="3"/>
  <c r="H15" i="3"/>
  <c r="D3" i="3" s="1"/>
  <c r="O17" i="3"/>
  <c r="O18" i="3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2" i="2"/>
  <c r="F12" i="2"/>
  <c r="F10" i="2"/>
  <c r="F11" i="2" s="1"/>
  <c r="F12" i="1"/>
  <c r="F10" i="1"/>
  <c r="F11" i="1" s="1"/>
  <c r="B3" i="3" l="1"/>
  <c r="B4" i="3" s="1"/>
  <c r="M25" i="6"/>
  <c r="M27" i="6" s="1"/>
  <c r="F6" i="6" s="1"/>
  <c r="G6" i="6"/>
  <c r="H6" i="4"/>
  <c r="C3" i="4" s="1"/>
  <c r="B3" i="4"/>
  <c r="H10" i="4"/>
  <c r="G11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I16" i="3"/>
  <c r="E3" i="3" s="1"/>
  <c r="D4" i="3" s="1"/>
  <c r="I6" i="3"/>
  <c r="E3" i="4"/>
  <c r="C4" i="3" l="1"/>
  <c r="B5" i="3" s="1"/>
  <c r="B3" i="6"/>
  <c r="F7" i="6"/>
  <c r="G7" i="6"/>
  <c r="B4" i="4"/>
  <c r="C4" i="4"/>
  <c r="D3" i="4"/>
  <c r="E4" i="3"/>
  <c r="D5" i="3" s="1"/>
  <c r="C5" i="3" l="1"/>
  <c r="C6" i="3" s="1"/>
  <c r="B6" i="3"/>
  <c r="C3" i="6"/>
  <c r="B4" i="6" s="1"/>
  <c r="B5" i="4"/>
  <c r="C5" i="4"/>
  <c r="D4" i="4"/>
  <c r="E4" i="4"/>
  <c r="E5" i="3"/>
  <c r="D6" i="3" s="1"/>
  <c r="B7" i="3" l="1"/>
  <c r="E6" i="3"/>
  <c r="E7" i="3" s="1"/>
  <c r="C4" i="6"/>
  <c r="C5" i="6" s="1"/>
  <c r="B6" i="4"/>
  <c r="C6" i="4"/>
  <c r="D5" i="4"/>
  <c r="E5" i="4"/>
  <c r="C7" i="3"/>
  <c r="B8" i="3" l="1"/>
  <c r="D7" i="3"/>
  <c r="D8" i="3" s="1"/>
  <c r="B5" i="6"/>
  <c r="C6" i="6" s="1"/>
  <c r="B7" i="4"/>
  <c r="C7" i="4"/>
  <c r="D6" i="4"/>
  <c r="E6" i="4"/>
  <c r="E8" i="3"/>
  <c r="C8" i="3"/>
  <c r="B9" i="3" l="1"/>
  <c r="D9" i="3"/>
  <c r="E9" i="3"/>
  <c r="B6" i="6"/>
  <c r="B7" i="6" s="1"/>
  <c r="B8" i="4"/>
  <c r="C8" i="4"/>
  <c r="E7" i="4"/>
  <c r="D7" i="4"/>
  <c r="C9" i="3"/>
  <c r="D10" i="3"/>
  <c r="B10" i="3" l="1"/>
  <c r="E10" i="3"/>
  <c r="C7" i="6"/>
  <c r="B8" i="6" s="1"/>
  <c r="C9" i="4"/>
  <c r="B9" i="4"/>
  <c r="D8" i="4"/>
  <c r="E8" i="4"/>
  <c r="C10" i="3"/>
  <c r="D11" i="3"/>
  <c r="E11" i="3"/>
  <c r="B11" i="3" l="1"/>
  <c r="C11" i="3"/>
  <c r="B12" i="3" s="1"/>
  <c r="C8" i="6"/>
  <c r="B9" i="6" s="1"/>
  <c r="C10" i="4"/>
  <c r="B10" i="4"/>
  <c r="D9" i="4"/>
  <c r="E9" i="4"/>
  <c r="D12" i="3"/>
  <c r="E12" i="3"/>
  <c r="C12" i="3"/>
  <c r="B13" i="3" s="1"/>
  <c r="C9" i="6" l="1"/>
  <c r="B10" i="6" s="1"/>
  <c r="B11" i="4"/>
  <c r="C11" i="4"/>
  <c r="D10" i="4"/>
  <c r="E10" i="4"/>
  <c r="D13" i="3"/>
  <c r="E13" i="3"/>
  <c r="C13" i="3"/>
  <c r="B14" i="3" s="1"/>
  <c r="C10" i="6" l="1"/>
  <c r="B11" i="6" s="1"/>
  <c r="B12" i="4"/>
  <c r="C12" i="4"/>
  <c r="E11" i="4"/>
  <c r="D11" i="4"/>
  <c r="D14" i="3"/>
  <c r="E14" i="3"/>
  <c r="C14" i="3"/>
  <c r="B15" i="3" s="1"/>
  <c r="C11" i="6" l="1"/>
  <c r="C12" i="6" s="1"/>
  <c r="C13" i="4"/>
  <c r="B13" i="4"/>
  <c r="D12" i="4"/>
  <c r="E12" i="4"/>
  <c r="D15" i="3"/>
  <c r="E15" i="3"/>
  <c r="C15" i="3"/>
  <c r="B16" i="3" s="1"/>
  <c r="B12" i="6" l="1"/>
  <c r="B13" i="6" s="1"/>
  <c r="C14" i="4"/>
  <c r="B14" i="4"/>
  <c r="D13" i="4"/>
  <c r="E13" i="4"/>
  <c r="E16" i="3"/>
  <c r="D16" i="3"/>
  <c r="C16" i="3"/>
  <c r="B17" i="3" s="1"/>
  <c r="C13" i="6" l="1"/>
  <c r="C14" i="6" s="1"/>
  <c r="C15" i="4"/>
  <c r="B15" i="4"/>
  <c r="D14" i="4"/>
  <c r="E14" i="4"/>
  <c r="D17" i="3"/>
  <c r="E17" i="3"/>
  <c r="C17" i="3"/>
  <c r="C18" i="3" s="1"/>
  <c r="B14" i="6" l="1"/>
  <c r="B15" i="6" s="1"/>
  <c r="C16" i="4"/>
  <c r="B16" i="4"/>
  <c r="D15" i="4"/>
  <c r="E15" i="4"/>
  <c r="E18" i="3"/>
  <c r="D18" i="3"/>
  <c r="B18" i="3"/>
  <c r="C15" i="6" l="1"/>
  <c r="B16" i="6" s="1"/>
  <c r="C17" i="4"/>
  <c r="B17" i="4"/>
  <c r="E16" i="4"/>
  <c r="D16" i="4"/>
  <c r="D19" i="3"/>
  <c r="E19" i="3"/>
  <c r="B19" i="3"/>
  <c r="C19" i="3"/>
  <c r="C16" i="6" l="1"/>
  <c r="B17" i="6" s="1"/>
  <c r="B18" i="4"/>
  <c r="C18" i="4"/>
  <c r="D17" i="4"/>
  <c r="E17" i="4"/>
  <c r="E20" i="3"/>
  <c r="D20" i="3"/>
  <c r="C20" i="3"/>
  <c r="B20" i="3"/>
  <c r="C17" i="6" l="1"/>
  <c r="B18" i="6" s="1"/>
  <c r="B19" i="4"/>
  <c r="C19" i="4"/>
  <c r="E18" i="4"/>
  <c r="D18" i="4"/>
  <c r="D21" i="3"/>
  <c r="E21" i="3"/>
  <c r="B21" i="3"/>
  <c r="C21" i="3"/>
  <c r="C18" i="6" l="1"/>
  <c r="C19" i="6" s="1"/>
  <c r="C20" i="4"/>
  <c r="B20" i="4"/>
  <c r="D19" i="4"/>
  <c r="E19" i="4"/>
  <c r="D22" i="3"/>
  <c r="E22" i="3"/>
  <c r="B22" i="3"/>
  <c r="C22" i="3"/>
  <c r="B19" i="6" l="1"/>
  <c r="B20" i="6" s="1"/>
  <c r="C20" i="6"/>
  <c r="C21" i="6" s="1"/>
  <c r="B21" i="4"/>
  <c r="C21" i="4"/>
  <c r="D20" i="4"/>
  <c r="E20" i="4"/>
  <c r="D23" i="3"/>
  <c r="E23" i="3"/>
  <c r="B23" i="3"/>
  <c r="C23" i="3"/>
  <c r="B21" i="6" l="1"/>
  <c r="B22" i="6"/>
  <c r="C22" i="6"/>
  <c r="C22" i="4"/>
  <c r="B22" i="4"/>
  <c r="D21" i="4"/>
  <c r="E21" i="4"/>
  <c r="D24" i="3"/>
  <c r="E24" i="3"/>
  <c r="B24" i="3"/>
  <c r="C24" i="3"/>
  <c r="B23" i="6" l="1"/>
  <c r="C23" i="6"/>
  <c r="B23" i="4"/>
  <c r="C23" i="4"/>
  <c r="D22" i="4"/>
  <c r="E22" i="4"/>
  <c r="D25" i="3"/>
  <c r="E25" i="3"/>
  <c r="B25" i="3"/>
  <c r="C25" i="3"/>
  <c r="C24" i="6" l="1"/>
  <c r="B24" i="6"/>
  <c r="B24" i="4"/>
  <c r="C24" i="4"/>
  <c r="D23" i="4"/>
  <c r="E23" i="4"/>
  <c r="D26" i="3"/>
  <c r="E26" i="3"/>
  <c r="B26" i="3"/>
  <c r="C26" i="3"/>
  <c r="C25" i="6" l="1"/>
  <c r="B25" i="6"/>
  <c r="B25" i="4"/>
  <c r="C25" i="4"/>
  <c r="D24" i="4"/>
  <c r="E24" i="4"/>
  <c r="E27" i="3"/>
  <c r="D27" i="3"/>
  <c r="B27" i="3"/>
  <c r="C27" i="3"/>
  <c r="C26" i="6" l="1"/>
  <c r="B26" i="6"/>
  <c r="B26" i="4"/>
  <c r="C26" i="4"/>
  <c r="D25" i="4"/>
  <c r="E25" i="4"/>
  <c r="D28" i="3"/>
  <c r="E28" i="3"/>
  <c r="B28" i="3"/>
  <c r="C28" i="3"/>
  <c r="C27" i="6" l="1"/>
  <c r="B27" i="6"/>
  <c r="C27" i="4"/>
  <c r="B27" i="4"/>
  <c r="D26" i="4"/>
  <c r="E26" i="4"/>
  <c r="D29" i="3"/>
  <c r="E29" i="3"/>
  <c r="B29" i="3"/>
  <c r="C29" i="3"/>
  <c r="B28" i="6" l="1"/>
  <c r="C28" i="6"/>
  <c r="B28" i="4"/>
  <c r="C28" i="4"/>
  <c r="D27" i="4"/>
  <c r="E27" i="4"/>
  <c r="E30" i="3"/>
  <c r="D30" i="3"/>
  <c r="B30" i="3"/>
  <c r="C30" i="3"/>
  <c r="C29" i="6" l="1"/>
  <c r="B29" i="6"/>
  <c r="B29" i="4"/>
  <c r="C29" i="4"/>
  <c r="E28" i="4"/>
  <c r="D28" i="4"/>
  <c r="D31" i="3"/>
  <c r="E31" i="3"/>
  <c r="C31" i="3"/>
  <c r="B31" i="3"/>
  <c r="C30" i="6" l="1"/>
  <c r="B30" i="6"/>
  <c r="C30" i="4"/>
  <c r="B30" i="4"/>
  <c r="D29" i="4"/>
  <c r="E29" i="4"/>
  <c r="D32" i="3"/>
  <c r="E32" i="3"/>
  <c r="C32" i="3"/>
  <c r="B32" i="3"/>
  <c r="B31" i="6" l="1"/>
  <c r="C31" i="6"/>
  <c r="C31" i="4"/>
  <c r="B31" i="4"/>
  <c r="D30" i="4"/>
  <c r="E30" i="4"/>
  <c r="E33" i="3"/>
  <c r="D33" i="3"/>
  <c r="B33" i="3"/>
  <c r="C33" i="3"/>
  <c r="C32" i="6" l="1"/>
  <c r="B32" i="6"/>
  <c r="C32" i="4"/>
  <c r="B32" i="4"/>
  <c r="E31" i="4"/>
  <c r="D31" i="4"/>
  <c r="E34" i="3"/>
  <c r="D34" i="3"/>
  <c r="B34" i="3"/>
  <c r="C34" i="3"/>
  <c r="C33" i="6" l="1"/>
  <c r="B33" i="6"/>
  <c r="B33" i="4"/>
  <c r="C33" i="4"/>
  <c r="D32" i="4"/>
  <c r="E32" i="4"/>
  <c r="D35" i="3"/>
  <c r="E35" i="3"/>
  <c r="C35" i="3"/>
  <c r="B35" i="3"/>
  <c r="C34" i="6" l="1"/>
  <c r="B34" i="6"/>
  <c r="C34" i="4"/>
  <c r="B34" i="4"/>
  <c r="D33" i="4"/>
  <c r="E33" i="4"/>
  <c r="E36" i="3"/>
  <c r="D36" i="3"/>
  <c r="B36" i="3"/>
  <c r="C36" i="3"/>
  <c r="B35" i="6" l="1"/>
  <c r="C35" i="6"/>
  <c r="C35" i="4"/>
  <c r="B35" i="4"/>
  <c r="D34" i="4"/>
  <c r="E34" i="4"/>
  <c r="D37" i="3"/>
  <c r="E37" i="3"/>
  <c r="B37" i="3"/>
  <c r="C37" i="3"/>
  <c r="C36" i="6" l="1"/>
  <c r="B36" i="6"/>
  <c r="B36" i="4"/>
  <c r="C36" i="4"/>
  <c r="D35" i="4"/>
  <c r="E35" i="4"/>
  <c r="D38" i="3"/>
  <c r="E38" i="3"/>
  <c r="B38" i="3"/>
  <c r="C38" i="3"/>
  <c r="B37" i="6" l="1"/>
  <c r="C37" i="6"/>
  <c r="C37" i="4"/>
  <c r="B37" i="4"/>
  <c r="D36" i="4"/>
  <c r="E36" i="4"/>
  <c r="D39" i="3"/>
  <c r="E39" i="3"/>
  <c r="B39" i="3"/>
  <c r="C39" i="3"/>
  <c r="B38" i="6" l="1"/>
  <c r="C38" i="6"/>
  <c r="C38" i="4"/>
  <c r="B38" i="4"/>
  <c r="D37" i="4"/>
  <c r="E37" i="4"/>
  <c r="D40" i="3"/>
  <c r="E40" i="3"/>
  <c r="C40" i="3"/>
  <c r="B40" i="3"/>
  <c r="B39" i="6" l="1"/>
  <c r="C39" i="6"/>
  <c r="B39" i="4"/>
  <c r="C39" i="4"/>
  <c r="D38" i="4"/>
  <c r="E38" i="4"/>
  <c r="D41" i="3"/>
  <c r="E41" i="3"/>
  <c r="B41" i="3"/>
  <c r="C41" i="3"/>
  <c r="C40" i="6" l="1"/>
  <c r="B40" i="6"/>
  <c r="B40" i="4"/>
  <c r="C40" i="4"/>
  <c r="D39" i="4"/>
  <c r="E39" i="4"/>
  <c r="D42" i="3"/>
  <c r="E42" i="3"/>
  <c r="B42" i="3"/>
  <c r="C42" i="3"/>
  <c r="C41" i="6" l="1"/>
  <c r="B41" i="6"/>
  <c r="B41" i="4"/>
  <c r="C41" i="4"/>
  <c r="D40" i="4"/>
  <c r="E40" i="4"/>
  <c r="D43" i="3"/>
  <c r="E43" i="3"/>
  <c r="B43" i="3"/>
  <c r="C43" i="3"/>
  <c r="C42" i="6" l="1"/>
  <c r="B42" i="6"/>
  <c r="B42" i="4"/>
  <c r="C42" i="4"/>
  <c r="D41" i="4"/>
  <c r="E41" i="4"/>
  <c r="D44" i="3"/>
  <c r="E44" i="3"/>
  <c r="B44" i="3"/>
  <c r="C44" i="3"/>
  <c r="C43" i="6" l="1"/>
  <c r="B43" i="6"/>
  <c r="B43" i="4"/>
  <c r="C43" i="4"/>
  <c r="D42" i="4"/>
  <c r="E42" i="4"/>
  <c r="D45" i="3"/>
  <c r="E45" i="3"/>
  <c r="B45" i="3"/>
  <c r="C45" i="3"/>
  <c r="B44" i="6" l="1"/>
  <c r="C44" i="6"/>
  <c r="B44" i="4"/>
  <c r="C44" i="4"/>
  <c r="D43" i="4"/>
  <c r="E43" i="4"/>
  <c r="E46" i="3"/>
  <c r="D46" i="3"/>
  <c r="B46" i="3"/>
  <c r="C46" i="3"/>
  <c r="C45" i="6" l="1"/>
  <c r="B45" i="6"/>
  <c r="B45" i="4"/>
  <c r="C45" i="4"/>
  <c r="E44" i="4"/>
  <c r="D44" i="4"/>
  <c r="D47" i="3"/>
  <c r="E47" i="3"/>
  <c r="C47" i="3"/>
  <c r="B47" i="3"/>
  <c r="B46" i="6" l="1"/>
  <c r="C46" i="6"/>
  <c r="B46" i="4"/>
  <c r="C46" i="4"/>
  <c r="E45" i="4"/>
  <c r="D45" i="4"/>
  <c r="D48" i="3"/>
  <c r="E48" i="3"/>
  <c r="B48" i="3"/>
  <c r="C48" i="3"/>
  <c r="B47" i="6" l="1"/>
  <c r="C47" i="6"/>
  <c r="B47" i="4"/>
  <c r="C47" i="4"/>
  <c r="E46" i="4"/>
  <c r="D46" i="4"/>
  <c r="D49" i="3"/>
  <c r="E49" i="3"/>
  <c r="B49" i="3"/>
  <c r="C49" i="3"/>
  <c r="B48" i="6" l="1"/>
  <c r="C48" i="6"/>
  <c r="B48" i="4"/>
  <c r="C48" i="4"/>
  <c r="E47" i="4"/>
  <c r="D47" i="4"/>
  <c r="E50" i="3"/>
  <c r="D50" i="3"/>
  <c r="B50" i="3"/>
  <c r="C50" i="3"/>
  <c r="C49" i="6" l="1"/>
  <c r="B49" i="6"/>
  <c r="B49" i="4"/>
  <c r="C49" i="4"/>
  <c r="E48" i="4"/>
  <c r="D48" i="4"/>
  <c r="D51" i="3"/>
  <c r="E51" i="3"/>
  <c r="C51" i="3"/>
  <c r="B51" i="3"/>
  <c r="C50" i="6" l="1"/>
  <c r="B50" i="6"/>
  <c r="B50" i="4"/>
  <c r="C50" i="4"/>
  <c r="D49" i="4"/>
  <c r="E49" i="4"/>
  <c r="E52" i="3"/>
  <c r="D52" i="3"/>
  <c r="B52" i="3"/>
  <c r="C52" i="3"/>
  <c r="C51" i="6" l="1"/>
  <c r="B51" i="6"/>
  <c r="B51" i="4"/>
  <c r="C51" i="4"/>
  <c r="E50" i="4"/>
  <c r="D50" i="4"/>
  <c r="D53" i="3"/>
  <c r="E53" i="3"/>
  <c r="B53" i="3"/>
  <c r="C53" i="3"/>
  <c r="B52" i="6" l="1"/>
  <c r="C52" i="6"/>
  <c r="C52" i="4"/>
  <c r="B52" i="4"/>
  <c r="E51" i="4"/>
  <c r="D51" i="4"/>
  <c r="D54" i="3"/>
  <c r="E54" i="3"/>
  <c r="B54" i="3"/>
  <c r="C54" i="3"/>
  <c r="C53" i="6" l="1"/>
  <c r="B53" i="6"/>
  <c r="C53" i="4"/>
  <c r="B53" i="4"/>
  <c r="D52" i="4"/>
  <c r="E52" i="4"/>
  <c r="D55" i="3"/>
  <c r="E55" i="3"/>
  <c r="B55" i="3"/>
  <c r="C55" i="3"/>
  <c r="C54" i="6" l="1"/>
  <c r="B54" i="6"/>
  <c r="B54" i="4"/>
  <c r="C54" i="4"/>
  <c r="D53" i="4"/>
  <c r="E53" i="4"/>
  <c r="D56" i="3"/>
  <c r="E56" i="3"/>
  <c r="B56" i="3"/>
  <c r="C56" i="3"/>
  <c r="B55" i="6" l="1"/>
  <c r="C55" i="6"/>
  <c r="B55" i="4"/>
  <c r="C55" i="4"/>
  <c r="D54" i="4"/>
  <c r="E54" i="4"/>
  <c r="D57" i="3"/>
  <c r="E57" i="3"/>
  <c r="B57" i="3"/>
  <c r="C57" i="3"/>
  <c r="C56" i="6" l="1"/>
  <c r="B56" i="6"/>
  <c r="B56" i="4"/>
  <c r="C56" i="4"/>
  <c r="D55" i="4"/>
  <c r="E55" i="4"/>
  <c r="D58" i="3"/>
  <c r="E58" i="3"/>
  <c r="B58" i="3"/>
  <c r="C58" i="3"/>
  <c r="C57" i="6" l="1"/>
  <c r="B57" i="6"/>
  <c r="C57" i="4"/>
  <c r="B57" i="4"/>
  <c r="D56" i="4"/>
  <c r="E56" i="4"/>
  <c r="D59" i="3"/>
  <c r="E59" i="3"/>
  <c r="B59" i="3"/>
  <c r="C59" i="3"/>
  <c r="C58" i="6" l="1"/>
  <c r="B58" i="6"/>
  <c r="B58" i="4"/>
  <c r="C58" i="4"/>
  <c r="D57" i="4"/>
  <c r="E57" i="4"/>
  <c r="D60" i="3"/>
  <c r="E60" i="3"/>
  <c r="B60" i="3"/>
  <c r="C60" i="3"/>
  <c r="B59" i="6" l="1"/>
  <c r="C59" i="6"/>
  <c r="B59" i="4"/>
  <c r="C59" i="4"/>
  <c r="E58" i="4"/>
  <c r="D58" i="4"/>
  <c r="D61" i="3"/>
  <c r="E61" i="3"/>
  <c r="C61" i="3"/>
  <c r="B61" i="3"/>
  <c r="B60" i="6" l="1"/>
  <c r="C60" i="6"/>
  <c r="B60" i="4"/>
  <c r="C60" i="4"/>
  <c r="D59" i="4"/>
  <c r="E59" i="4"/>
  <c r="D62" i="3"/>
  <c r="E62" i="3"/>
  <c r="B62" i="3"/>
  <c r="C62" i="3"/>
  <c r="C61" i="6" l="1"/>
  <c r="B61" i="6"/>
  <c r="B61" i="4"/>
  <c r="C61" i="4"/>
  <c r="D60" i="4"/>
  <c r="E60" i="4"/>
  <c r="E63" i="3"/>
  <c r="D63" i="3"/>
  <c r="C63" i="3"/>
  <c r="B63" i="3"/>
  <c r="C62" i="6" l="1"/>
  <c r="B62" i="6"/>
  <c r="B62" i="4"/>
  <c r="C62" i="4"/>
  <c r="D61" i="4"/>
  <c r="E61" i="4"/>
  <c r="D64" i="3"/>
  <c r="E64" i="3"/>
  <c r="B64" i="3"/>
  <c r="C64" i="3"/>
  <c r="B63" i="6" l="1"/>
  <c r="C63" i="6"/>
  <c r="B63" i="4"/>
  <c r="C63" i="4"/>
  <c r="D62" i="4"/>
  <c r="E62" i="4"/>
  <c r="D65" i="3"/>
  <c r="E65" i="3"/>
  <c r="B65" i="3"/>
  <c r="C65" i="3"/>
  <c r="C64" i="6" l="1"/>
  <c r="B64" i="6"/>
  <c r="C64" i="4"/>
  <c r="B64" i="4"/>
  <c r="D63" i="4"/>
  <c r="E63" i="4"/>
  <c r="D66" i="3"/>
  <c r="E66" i="3"/>
  <c r="B66" i="3"/>
  <c r="C66" i="3"/>
  <c r="C65" i="6" l="1"/>
  <c r="B65" i="6"/>
  <c r="B65" i="4"/>
  <c r="C65" i="4"/>
  <c r="D64" i="4"/>
  <c r="E64" i="4"/>
  <c r="D67" i="3"/>
  <c r="E67" i="3"/>
  <c r="B67" i="3"/>
  <c r="C67" i="3"/>
  <c r="C66" i="6" l="1"/>
  <c r="B66" i="6"/>
  <c r="B66" i="4"/>
  <c r="C66" i="4"/>
  <c r="E65" i="4"/>
  <c r="D65" i="4"/>
  <c r="E68" i="3"/>
  <c r="D68" i="3"/>
  <c r="C68" i="3"/>
  <c r="B68" i="3"/>
  <c r="C67" i="6" l="1"/>
  <c r="B67" i="6"/>
  <c r="C67" i="4"/>
  <c r="B67" i="4"/>
  <c r="E66" i="4"/>
  <c r="D66" i="4"/>
  <c r="D69" i="3"/>
  <c r="E69" i="3"/>
  <c r="B69" i="3"/>
  <c r="C69" i="3"/>
  <c r="B68" i="6" l="1"/>
  <c r="C68" i="6"/>
  <c r="C68" i="4"/>
  <c r="B68" i="4"/>
  <c r="D67" i="4"/>
  <c r="E67" i="4"/>
  <c r="D70" i="3"/>
  <c r="E70" i="3"/>
  <c r="B70" i="3"/>
  <c r="C70" i="3"/>
  <c r="C69" i="6" l="1"/>
  <c r="B69" i="6"/>
  <c r="C69" i="4"/>
  <c r="B69" i="4"/>
  <c r="D68" i="4"/>
  <c r="E68" i="4"/>
  <c r="D71" i="3"/>
  <c r="E71" i="3"/>
  <c r="B71" i="3"/>
  <c r="C71" i="3"/>
  <c r="C70" i="6" l="1"/>
  <c r="B70" i="6"/>
  <c r="B70" i="4"/>
  <c r="C70" i="4"/>
  <c r="D69" i="4"/>
  <c r="E69" i="4"/>
  <c r="D72" i="3"/>
  <c r="E72" i="3"/>
  <c r="B72" i="3"/>
  <c r="C72" i="3"/>
  <c r="C71" i="6" l="1"/>
  <c r="B71" i="6"/>
  <c r="B71" i="4"/>
  <c r="C71" i="4"/>
  <c r="D70" i="4"/>
  <c r="E70" i="4"/>
  <c r="D73" i="3"/>
  <c r="E73" i="3"/>
  <c r="B73" i="3"/>
  <c r="C73" i="3"/>
  <c r="C72" i="6" l="1"/>
  <c r="B72" i="6"/>
  <c r="B72" i="4"/>
  <c r="C72" i="4"/>
  <c r="D71" i="4"/>
  <c r="E71" i="4"/>
  <c r="D74" i="3"/>
  <c r="E74" i="3"/>
  <c r="B74" i="3"/>
  <c r="C74" i="3"/>
  <c r="C73" i="6" l="1"/>
  <c r="B73" i="6"/>
  <c r="B73" i="4"/>
  <c r="C73" i="4"/>
  <c r="D72" i="4"/>
  <c r="E72" i="4"/>
  <c r="D75" i="3"/>
  <c r="E75" i="3"/>
  <c r="B75" i="3"/>
  <c r="C75" i="3"/>
  <c r="C74" i="6" l="1"/>
  <c r="B74" i="6"/>
  <c r="B74" i="4"/>
  <c r="C74" i="4"/>
  <c r="D73" i="4"/>
  <c r="E73" i="4"/>
  <c r="D76" i="3"/>
  <c r="E76" i="3"/>
  <c r="B76" i="3"/>
  <c r="C76" i="3"/>
  <c r="B75" i="6" l="1"/>
  <c r="C75" i="6"/>
  <c r="C75" i="4"/>
  <c r="B75" i="4"/>
  <c r="D74" i="4"/>
  <c r="E74" i="4"/>
  <c r="D77" i="3"/>
  <c r="E77" i="3"/>
  <c r="B77" i="3"/>
  <c r="C77" i="3"/>
  <c r="B76" i="6" l="1"/>
  <c r="C76" i="6"/>
  <c r="B76" i="4"/>
  <c r="C76" i="4"/>
  <c r="D75" i="4"/>
  <c r="E75" i="4"/>
  <c r="D78" i="3"/>
  <c r="E78" i="3"/>
  <c r="C78" i="3"/>
  <c r="B78" i="3"/>
  <c r="B77" i="6" l="1"/>
  <c r="C77" i="6"/>
  <c r="B77" i="4"/>
  <c r="C77" i="4"/>
  <c r="D76" i="4"/>
  <c r="E76" i="4"/>
  <c r="E79" i="3"/>
  <c r="D79" i="3"/>
  <c r="B79" i="3"/>
  <c r="C79" i="3"/>
  <c r="B78" i="6" l="1"/>
  <c r="C78" i="6"/>
  <c r="B78" i="4"/>
  <c r="C78" i="4"/>
  <c r="E77" i="4"/>
  <c r="D77" i="4"/>
  <c r="D80" i="3"/>
  <c r="E80" i="3"/>
  <c r="B80" i="3"/>
  <c r="C80" i="3"/>
  <c r="B79" i="6" l="1"/>
  <c r="C79" i="6"/>
  <c r="C79" i="4"/>
  <c r="B79" i="4"/>
  <c r="D78" i="4"/>
  <c r="E78" i="4"/>
  <c r="D81" i="3"/>
  <c r="E81" i="3"/>
  <c r="B81" i="3"/>
  <c r="C81" i="3"/>
  <c r="B80" i="6" l="1"/>
  <c r="C80" i="6"/>
  <c r="B80" i="4"/>
  <c r="C80" i="4"/>
  <c r="E79" i="4"/>
  <c r="D79" i="4"/>
  <c r="D82" i="3"/>
  <c r="E82" i="3"/>
  <c r="C82" i="3"/>
  <c r="B82" i="3"/>
  <c r="C81" i="6" l="1"/>
  <c r="B81" i="6"/>
  <c r="B81" i="4"/>
  <c r="C81" i="4"/>
  <c r="D80" i="4"/>
  <c r="E80" i="4"/>
  <c r="C82" i="6" l="1"/>
  <c r="B82" i="6"/>
  <c r="B82" i="4"/>
  <c r="C82" i="4"/>
  <c r="D81" i="4"/>
  <c r="E81" i="4"/>
  <c r="D82" i="4" l="1"/>
  <c r="E82" i="4"/>
</calcChain>
</file>

<file path=xl/sharedStrings.xml><?xml version="1.0" encoding="utf-8"?>
<sst xmlns="http://schemas.openxmlformats.org/spreadsheetml/2006/main" count="154" uniqueCount="88">
  <si>
    <t>Year</t>
  </si>
  <si>
    <t>Initial abundance:</t>
  </si>
  <si>
    <t>Birth rate:</t>
  </si>
  <si>
    <t>Death rate:</t>
  </si>
  <si>
    <t>Growth rate (r)</t>
  </si>
  <si>
    <t>Lambda</t>
  </si>
  <si>
    <t>PARAMETERS</t>
  </si>
  <si>
    <t>Abundance (N)</t>
  </si>
  <si>
    <t>Doubling time</t>
  </si>
  <si>
    <t>Max growth rate (r)</t>
  </si>
  <si>
    <t>Max birth rate:</t>
  </si>
  <si>
    <t>Min death rate:</t>
  </si>
  <si>
    <t>DD Coefficient:*</t>
  </si>
  <si>
    <t>* this is the amount that vital rates change with each new individual added to the population</t>
  </si>
  <si>
    <t>K</t>
  </si>
  <si>
    <t>N</t>
  </si>
  <si>
    <t>growth rate</t>
  </si>
  <si>
    <t>Survival, age 1 to maturity</t>
  </si>
  <si>
    <t>Survival, adult</t>
  </si>
  <si>
    <t>Eggs per female</t>
  </si>
  <si>
    <t>Fraction female</t>
  </si>
  <si>
    <t>Probability of breeding</t>
  </si>
  <si>
    <t>Nest survival</t>
  </si>
  <si>
    <t>Prob viable eggs</t>
  </si>
  <si>
    <t>Hatchling survival</t>
  </si>
  <si>
    <t>Age at maturity</t>
  </si>
  <si>
    <t>Immigration rate</t>
  </si>
  <si>
    <t>YSB coefficient on adult surv</t>
  </si>
  <si>
    <t>ORIG MATRIX</t>
  </si>
  <si>
    <t>J</t>
  </si>
  <si>
    <t>A</t>
  </si>
  <si>
    <t>DERIVED</t>
  </si>
  <si>
    <t>transition rate, corrected</t>
  </si>
  <si>
    <t>transition rate, orig</t>
  </si>
  <si>
    <t>fecundity</t>
  </si>
  <si>
    <t>orig</t>
  </si>
  <si>
    <t>ORIG MATRIX (both errors)</t>
  </si>
  <si>
    <t>J, orig</t>
  </si>
  <si>
    <t>A, orig</t>
  </si>
  <si>
    <t>J, new</t>
  </si>
  <si>
    <t>A, new</t>
  </si>
  <si>
    <t>NEW MATRIX 1 (fixed maturation and immigration)</t>
  </si>
  <si>
    <t>ORIG MATRIX (fix immigration)</t>
  </si>
  <si>
    <t>Effect of HSC per million (trawl)</t>
  </si>
  <si>
    <t>INPUT</t>
  </si>
  <si>
    <t>your scenario</t>
  </si>
  <si>
    <t xml:space="preserve">DERIVED </t>
  </si>
  <si>
    <t>reanalysis</t>
  </si>
  <si>
    <t>REANALYSIS</t>
  </si>
  <si>
    <t>Juv (orig)</t>
  </si>
  <si>
    <t>Adult (orig)</t>
  </si>
  <si>
    <t>Juv (reanalysis)</t>
  </si>
  <si>
    <t>Adult (reanalysis)</t>
  </si>
  <si>
    <t>HSC abundance (egg density)</t>
  </si>
  <si>
    <t>Effect of HSC egg density (log)</t>
  </si>
  <si>
    <t>Average</t>
  </si>
  <si>
    <t>Min observed</t>
  </si>
  <si>
    <t>Max observed</t>
  </si>
  <si>
    <t>Collapse</t>
  </si>
  <si>
    <t>HSC egg density (thousands per m2</t>
  </si>
  <si>
    <t>HSC abundance, millions (trawl)</t>
  </si>
  <si>
    <t>Survival, age 1</t>
  </si>
  <si>
    <t>Survival, adult (age 2+)</t>
  </si>
  <si>
    <t>Survival, fledge to age 1</t>
  </si>
  <si>
    <t>Survival, adult (age 1+)</t>
  </si>
  <si>
    <t>Probability of breeding, age 1</t>
  </si>
  <si>
    <t>Probability of breeding, age 2+</t>
  </si>
  <si>
    <t>Hatching rate</t>
  </si>
  <si>
    <t>Survival, hatch to fledge</t>
  </si>
  <si>
    <t>PARAMETERS (LIFE HISTORY)</t>
  </si>
  <si>
    <t>PARAMETERS (MGMT)</t>
  </si>
  <si>
    <t>Fraction of nests exclosed</t>
  </si>
  <si>
    <t>Loss of adults upon breached exclosure</t>
  </si>
  <si>
    <t>Nest survival, exclosed nest</t>
  </si>
  <si>
    <t>F</t>
  </si>
  <si>
    <t>Fledglings</t>
  </si>
  <si>
    <t>Adults</t>
  </si>
  <si>
    <t>DERIVED PARAMETERS</t>
  </si>
  <si>
    <t>Mean nest survival</t>
  </si>
  <si>
    <t>Mean adult survival</t>
  </si>
  <si>
    <t>Fraction of exclosed nests breached</t>
  </si>
  <si>
    <t>Fraction 1y breached</t>
  </si>
  <si>
    <t>Frac adults breached</t>
  </si>
  <si>
    <t>Mean 1y survival</t>
  </si>
  <si>
    <t>Total fraction nests breached</t>
  </si>
  <si>
    <t>POPULATION MATRIX</t>
  </si>
  <si>
    <t>lower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</si>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</sst>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Border="1"/>
    <xf numFmtId="0" fontId="0" fillId="0" borderId="0" xfId="0" applyBorder="1"/>
    <xf numFmtId="0" fontId="1" fillId="0" borderId="0" xfId="0" applyFont="1" applyFill="1" applyBorder="1"/>
    <xf numFmtId="0" fontId="0" fillId="0" borderId="9" xfId="0" applyBorder="1"/>
    <xf numFmtId="0" fontId="0" fillId="0" borderId="10" xfId="0" applyBorder="1"/>
    <xf numFmtId="164" fontId="0" fillId="0" borderId="0" xfId="0" applyNumberFormat="1"/>
    <xf numFmtId="164" fontId="1" fillId="0" borderId="0" xfId="0" applyNumberFormat="1" applyFont="1"/>
    <xf numFmtId="164" fontId="0" fillId="0" borderId="8" xfId="0" applyNumberFormat="1" applyBorder="1"/>
    <xf numFmtId="0" fontId="1" fillId="0" borderId="2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7" xfId="0" applyFill="1" applyBorder="1"/>
    <xf numFmtId="164" fontId="0" fillId="0" borderId="0" xfId="0" applyNumberFormat="1" applyBorder="1"/>
    <xf numFmtId="0" fontId="0" fillId="2" borderId="9" xfId="0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5" xfId="0" applyFill="1" applyBorder="1"/>
    <xf numFmtId="164" fontId="0" fillId="0" borderId="5" xfId="0" applyNumberFormat="1" applyBorder="1"/>
    <xf numFmtId="2" fontId="0" fillId="0" borderId="5" xfId="0" applyNumberFormat="1" applyBorder="1"/>
    <xf numFmtId="0" fontId="0" fillId="0" borderId="0" xfId="0" applyFill="1" applyBorder="1"/>
    <xf numFmtId="164" fontId="0" fillId="0" borderId="3" xfId="0" applyNumberFormat="1" applyBorder="1"/>
    <xf numFmtId="164" fontId="0" fillId="0" borderId="7" xfId="0" applyNumberFormat="1" applyBorder="1"/>
    <xf numFmtId="0" fontId="0" fillId="2" borderId="1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ExpGrowth!$B$1</c:f>
              <c:strCache>
                <c:ptCount val="1"/>
                <c:pt idx="0">
                  <c:v>Abundance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ExpGrowth!$A$2:$A$52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ExpGrowth!$B$2:$B$52</c:f>
              <c:numCache>
                <c:formatCode>0</c:formatCode>
                <c:ptCount val="51"/>
                <c:pt idx="0">
                  <c:v>10</c:v>
                </c:pt>
                <c:pt idx="1">
                  <c:v>10.5</c:v>
                </c:pt>
                <c:pt idx="2">
                  <c:v>11.025</c:v>
                </c:pt>
                <c:pt idx="3">
                  <c:v>11.576250000000002</c:v>
                </c:pt>
                <c:pt idx="4">
                  <c:v>12.155062500000001</c:v>
                </c:pt>
                <c:pt idx="5">
                  <c:v>12.762815625000002</c:v>
                </c:pt>
                <c:pt idx="6">
                  <c:v>13.400956406250003</c:v>
                </c:pt>
                <c:pt idx="7">
                  <c:v>14.071004226562504</c:v>
                </c:pt>
                <c:pt idx="8">
                  <c:v>14.774554437890631</c:v>
                </c:pt>
                <c:pt idx="9">
                  <c:v>15.513282159785163</c:v>
                </c:pt>
                <c:pt idx="10">
                  <c:v>16.288946267774421</c:v>
                </c:pt>
                <c:pt idx="11">
                  <c:v>17.103393581163143</c:v>
                </c:pt>
                <c:pt idx="12">
                  <c:v>17.9585632602213</c:v>
                </c:pt>
                <c:pt idx="13">
                  <c:v>18.856491423232367</c:v>
                </c:pt>
                <c:pt idx="14">
                  <c:v>19.799315994393986</c:v>
                </c:pt>
                <c:pt idx="15">
                  <c:v>20.789281794113688</c:v>
                </c:pt>
                <c:pt idx="16">
                  <c:v>21.828745883819373</c:v>
                </c:pt>
                <c:pt idx="17">
                  <c:v>22.920183178010344</c:v>
                </c:pt>
                <c:pt idx="18">
                  <c:v>24.066192336910863</c:v>
                </c:pt>
                <c:pt idx="19">
                  <c:v>25.269501953756407</c:v>
                </c:pt>
                <c:pt idx="20">
                  <c:v>26.532977051444227</c:v>
                </c:pt>
                <c:pt idx="21">
                  <c:v>27.85962590401644</c:v>
                </c:pt>
                <c:pt idx="22">
                  <c:v>29.252607199217262</c:v>
                </c:pt>
                <c:pt idx="23">
                  <c:v>30.715237559178128</c:v>
                </c:pt>
                <c:pt idx="24">
                  <c:v>32.250999437137033</c:v>
                </c:pt>
                <c:pt idx="25">
                  <c:v>33.863549408993883</c:v>
                </c:pt>
                <c:pt idx="26">
                  <c:v>35.55672687944358</c:v>
                </c:pt>
                <c:pt idx="27">
                  <c:v>37.334563223415763</c:v>
                </c:pt>
                <c:pt idx="28">
                  <c:v>39.201291384586554</c:v>
                </c:pt>
                <c:pt idx="29">
                  <c:v>41.161355953815885</c:v>
                </c:pt>
                <c:pt idx="30">
                  <c:v>43.219423751506682</c:v>
                </c:pt>
                <c:pt idx="31">
                  <c:v>45.380394939082016</c:v>
                </c:pt>
                <c:pt idx="32">
                  <c:v>47.649414686036117</c:v>
                </c:pt>
                <c:pt idx="33">
                  <c:v>50.031885420337922</c:v>
                </c:pt>
                <c:pt idx="34">
                  <c:v>52.53347969135482</c:v>
                </c:pt>
                <c:pt idx="35">
                  <c:v>55.160153675922565</c:v>
                </c:pt>
                <c:pt idx="36">
                  <c:v>57.918161359718695</c:v>
                </c:pt>
                <c:pt idx="37">
                  <c:v>60.814069427704631</c:v>
                </c:pt>
                <c:pt idx="38">
                  <c:v>63.854772899089866</c:v>
                </c:pt>
                <c:pt idx="39">
                  <c:v>67.047511544044369</c:v>
                </c:pt>
                <c:pt idx="40">
                  <c:v>70.399887121246593</c:v>
                </c:pt>
                <c:pt idx="41">
                  <c:v>73.91988147730892</c:v>
                </c:pt>
                <c:pt idx="42">
                  <c:v>77.615875551174369</c:v>
                </c:pt>
                <c:pt idx="43">
                  <c:v>81.496669328733091</c:v>
                </c:pt>
                <c:pt idx="44">
                  <c:v>85.571502795169749</c:v>
                </c:pt>
                <c:pt idx="45">
                  <c:v>89.850077934928237</c:v>
                </c:pt>
                <c:pt idx="46">
                  <c:v>94.34258183167465</c:v>
                </c:pt>
                <c:pt idx="47">
                  <c:v>99.059710923258393</c:v>
                </c:pt>
                <c:pt idx="48">
                  <c:v>104.01269646942131</c:v>
                </c:pt>
                <c:pt idx="49">
                  <c:v>109.21333129289239</c:v>
                </c:pt>
                <c:pt idx="50">
                  <c:v>114.67399785753702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15-43C7-B51B-D5497F02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832255"/>
        <c:axId val="869833919"/>
      </c:scatterChart>
      <c:valAx>
        <c:axId val="869832255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Year of simulation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833919"/>
        <c:crosses val="autoZero"/>
        <c:crossBetween val="midCat"/>
      </c:valAx>
      <c:valAx>
        <c:axId val="86983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Abundance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83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LogisticGrowth!$B$1</c:f>
              <c:strCache>
                <c:ptCount val="1"/>
                <c:pt idx="0">
                  <c:v>Abundance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LogisticGrowth!$A$2:$A$52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LogisticGrowth!$B$2:$B$52</c:f>
              <c:numCache>
                <c:formatCode>0</c:formatCode>
                <c:ptCount val="51"/>
                <c:pt idx="0">
                  <c:v>1</c:v>
                </c:pt>
                <c:pt idx="1">
                  <c:v>1.248</c:v>
                </c:pt>
                <c:pt idx="2">
                  <c:v>1.5568849919999999</c:v>
                </c:pt>
                <c:pt idx="3">
                  <c:v>1.9412584582433701</c:v>
                </c:pt>
                <c:pt idx="4">
                  <c:v>2.4190361040008095</c:v>
                </c:pt>
                <c:pt idx="5">
                  <c:v>3.0120916586560926</c:v>
                </c:pt>
                <c:pt idx="6">
                  <c:v>3.7469691809998249</c:v>
                </c:pt>
                <c:pt idx="7">
                  <c:v>4.6556319201630565</c:v>
                </c:pt>
                <c:pt idx="8">
                  <c:v>5.7761900830517385</c:v>
                </c:pt>
                <c:pt idx="9">
                  <c:v>7.1535088600635826</c:v>
                </c:pt>
                <c:pt idx="10">
                  <c:v>8.8395406970574619</c:v>
                </c:pt>
                <c:pt idx="11">
                  <c:v>10.893150911851958</c:v>
                </c:pt>
                <c:pt idx="12">
                  <c:v>13.379117166238185</c:v>
                </c:pt>
                <c:pt idx="13">
                  <c:v>16.365894905501872</c:v>
                </c:pt>
                <c:pt idx="14">
                  <c:v>19.921683599761476</c:v>
                </c:pt>
                <c:pt idx="15">
                  <c:v>24.10835754480383</c:v>
                </c:pt>
                <c:pt idx="16">
                  <c:v>28.973021123988591</c:v>
                </c:pt>
                <c:pt idx="17">
                  <c:v>34.537404498883561</c:v>
                </c:pt>
                <c:pt idx="18">
                  <c:v>40.786091004565449</c:v>
                </c:pt>
                <c:pt idx="19">
                  <c:v>47.655603316841422</c:v>
                </c:pt>
                <c:pt idx="20">
                  <c:v>55.027391091067486</c:v>
                </c:pt>
                <c:pt idx="21">
                  <c:v>62.728211323255771</c:v>
                </c:pt>
                <c:pt idx="22">
                  <c:v>70.540607162439642</c:v>
                </c:pt>
                <c:pt idx="23">
                  <c:v>78.223804435358275</c:v>
                </c:pt>
                <c:pt idx="24">
                  <c:v>85.541828383515494</c:v>
                </c:pt>
                <c:pt idx="25">
                  <c:v>92.292476673004742</c:v>
                </c:pt>
                <c:pt idx="26">
                  <c:v>98.32979334038167</c:v>
                </c:pt>
                <c:pt idx="27">
                  <c:v>103.57474515875275</c:v>
                </c:pt>
                <c:pt idx="28">
                  <c:v>108.01297577903978</c:v>
                </c:pt>
                <c:pt idx="29">
                  <c:v>111.68261385051285</c:v>
                </c:pt>
                <c:pt idx="30">
                  <c:v>114.65725484017551</c:v>
                </c:pt>
                <c:pt idx="31">
                  <c:v>117.02899637524949</c:v>
                </c:pt>
                <c:pt idx="32">
                  <c:v>118.89467348386553</c:v>
                </c:pt>
                <c:pt idx="33">
                  <c:v>120.34645508916192</c:v>
                </c:pt>
                <c:pt idx="34">
                  <c:v>121.46653035639706</c:v>
                </c:pt>
                <c:pt idx="35">
                  <c:v>122.32492695185326</c:v>
                </c:pt>
                <c:pt idx="36">
                  <c:v>122.9793831822641</c:v>
                </c:pt>
                <c:pt idx="37">
                  <c:v>123.47637160204984</c:v>
                </c:pt>
                <c:pt idx="38">
                  <c:v>123.8526358145473</c:v>
                </c:pt>
                <c:pt idx="39">
                  <c:v>124.13684397176235</c:v>
                </c:pt>
                <c:pt idx="40">
                  <c:v>124.35114290216362</c:v>
                </c:pt>
                <c:pt idx="41">
                  <c:v>124.51251514555588</c:v>
                </c:pt>
                <c:pt idx="42">
                  <c:v>124.63391107620026</c:v>
                </c:pt>
                <c:pt idx="43">
                  <c:v>124.72516526494994</c:v>
                </c:pt>
                <c:pt idx="44">
                  <c:v>124.79372288044928</c:v>
                </c:pt>
                <c:pt idx="45">
                  <c:v>124.84520705983688</c:v>
                </c:pt>
                <c:pt idx="46">
                  <c:v>124.88385737316899</c:v>
                </c:pt>
                <c:pt idx="47">
                  <c:v>124.91286605165722</c:v>
                </c:pt>
                <c:pt idx="48">
                  <c:v>124.93463435409301</c:v>
                </c:pt>
                <c:pt idx="49">
                  <c:v>124.95096722023442</c:v>
                </c:pt>
                <c:pt idx="50">
                  <c:v>124.96322060674882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E0-42FB-B343-62335A176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832255"/>
        <c:axId val="869833919"/>
      </c:scatterChart>
      <c:valAx>
        <c:axId val="869832255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Year of simulation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833919"/>
        <c:crosses val="autoZero"/>
        <c:crossBetween val="midCat"/>
      </c:valAx>
      <c:valAx>
        <c:axId val="86983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Abundance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83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LogisticGrowth!$R$1</c:f>
              <c:strCache>
                <c:ptCount val="1"/>
                <c:pt idx="0">
                  <c:v>growth rate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LogisticGrowth!$Q$2:$Q$52</c:f>
              <c:numCache>
                <c:formatCode>General</c:formatCode>
                <c:ptCount val="5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</c:numCache>
            </c:numRef>
          </c:xVal>
          <c:yVal>
            <c:numRef>
              <c:f>LogisticGrowth!$R$2:$R$52</c:f>
              <c:numCache>
                <c:formatCode>General</c:formatCode>
                <c:ptCount val="51"/>
                <c:pt idx="0">
                  <c:v>0.25</c:v>
                </c:pt>
                <c:pt idx="1">
                  <c:v>0.24</c:v>
                </c:pt>
                <c:pt idx="2">
                  <c:v>0.22999999999999998</c:v>
                </c:pt>
                <c:pt idx="3">
                  <c:v>0.21999999999999997</c:v>
                </c:pt>
                <c:pt idx="4">
                  <c:v>0.20999999999999996</c:v>
                </c:pt>
                <c:pt idx="5">
                  <c:v>0.19999999999999996</c:v>
                </c:pt>
                <c:pt idx="6">
                  <c:v>0.18999999999999995</c:v>
                </c:pt>
                <c:pt idx="7">
                  <c:v>0.17999999999999994</c:v>
                </c:pt>
                <c:pt idx="8">
                  <c:v>0.17000000000000004</c:v>
                </c:pt>
                <c:pt idx="9">
                  <c:v>0.16000000000000003</c:v>
                </c:pt>
                <c:pt idx="10">
                  <c:v>0.15000000000000002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0.12</c:v>
                </c:pt>
                <c:pt idx="14">
                  <c:v>0.10999999999999999</c:v>
                </c:pt>
                <c:pt idx="15">
                  <c:v>9.9999999999999978E-2</c:v>
                </c:pt>
                <c:pt idx="16">
                  <c:v>8.9999999999999969E-2</c:v>
                </c:pt>
                <c:pt idx="17">
                  <c:v>7.999999999999996E-2</c:v>
                </c:pt>
                <c:pt idx="18">
                  <c:v>7.0000000000000062E-2</c:v>
                </c:pt>
                <c:pt idx="19">
                  <c:v>6.0000000000000053E-2</c:v>
                </c:pt>
                <c:pt idx="20">
                  <c:v>5.0000000000000044E-2</c:v>
                </c:pt>
                <c:pt idx="21">
                  <c:v>4.0000000000000036E-2</c:v>
                </c:pt>
                <c:pt idx="22">
                  <c:v>3.0000000000000027E-2</c:v>
                </c:pt>
                <c:pt idx="23">
                  <c:v>2.0000000000000018E-2</c:v>
                </c:pt>
                <c:pt idx="24">
                  <c:v>1.0000000000000009E-2</c:v>
                </c:pt>
                <c:pt idx="25">
                  <c:v>0</c:v>
                </c:pt>
                <c:pt idx="26">
                  <c:v>-1.0000000000000009E-2</c:v>
                </c:pt>
                <c:pt idx="27">
                  <c:v>-2.0000000000000018E-2</c:v>
                </c:pt>
                <c:pt idx="28">
                  <c:v>-3.0000000000000027E-2</c:v>
                </c:pt>
                <c:pt idx="29">
                  <c:v>-4.0000000000000036E-2</c:v>
                </c:pt>
                <c:pt idx="30">
                  <c:v>-5.0000000000000044E-2</c:v>
                </c:pt>
                <c:pt idx="31">
                  <c:v>-6.0000000000000053E-2</c:v>
                </c:pt>
                <c:pt idx="32">
                  <c:v>-7.0000000000000062E-2</c:v>
                </c:pt>
                <c:pt idx="33">
                  <c:v>-8.0000000000000071E-2</c:v>
                </c:pt>
                <c:pt idx="34">
                  <c:v>-9.000000000000008E-2</c:v>
                </c:pt>
                <c:pt idx="35">
                  <c:v>-0.10000000000000009</c:v>
                </c:pt>
                <c:pt idx="36">
                  <c:v>-0.10999999999999999</c:v>
                </c:pt>
                <c:pt idx="37">
                  <c:v>-0.12</c:v>
                </c:pt>
                <c:pt idx="38">
                  <c:v>-0.13</c:v>
                </c:pt>
                <c:pt idx="39">
                  <c:v>-0.14000000000000001</c:v>
                </c:pt>
                <c:pt idx="40">
                  <c:v>-0.15000000000000002</c:v>
                </c:pt>
                <c:pt idx="41">
                  <c:v>-0.16000000000000003</c:v>
                </c:pt>
                <c:pt idx="42">
                  <c:v>-0.16999999999999993</c:v>
                </c:pt>
                <c:pt idx="43">
                  <c:v>-0.17999999999999994</c:v>
                </c:pt>
                <c:pt idx="44">
                  <c:v>-0.18999999999999995</c:v>
                </c:pt>
                <c:pt idx="45">
                  <c:v>-0.19999999999999996</c:v>
                </c:pt>
                <c:pt idx="46">
                  <c:v>-0.20999999999999996</c:v>
                </c:pt>
                <c:pt idx="47">
                  <c:v>-0.21999999999999997</c:v>
                </c:pt>
                <c:pt idx="48">
                  <c:v>-0.22999999999999998</c:v>
                </c:pt>
                <c:pt idx="49">
                  <c:v>-0.24</c:v>
                </c:pt>
                <c:pt idx="50">
                  <c:v>-0.25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27-4CE9-8807-B8EC0A9AE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193823"/>
        <c:axId val="970197983"/>
      </c:scatterChart>
      <c:valAx>
        <c:axId val="970193823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197983"/>
        <c:crosses val="autoZero"/>
        <c:crossBetween val="midCat"/>
      </c:valAx>
      <c:valAx>
        <c:axId val="97019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growth (birth - death rate)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193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Fixed PVA</a:t>
            </a:r>
          </a:p>
        </c:rich>
      </c:tx>
      <c:layout>
        <c:manualLayout>
          <c:xMode val="edge"/>
          <c:yMode val="edge"/>
          <c:x val="0.2831111111111110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381452318461"/>
          <c:y val="0.17171296296296296"/>
          <c:w val="0.80084951881014876"/>
          <c:h val="0.651072105570136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'Gopher Tortoise'!$B$1</c:f>
              <c:strCache>
                <c:ptCount val="1"/>
                <c:pt idx="0">
                  <c:v>J, orig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'Gopher Tortoise'!$A$2:$A$82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'Gopher Tortoise'!$D$2:$D$82</c:f>
              <c:numCache>
                <c:formatCode>0</c:formatCode>
                <c:ptCount val="81"/>
                <c:pt idx="0">
                  <c:v>25000</c:v>
                </c:pt>
                <c:pt idx="1">
                  <c:v>24249.896874999999</c:v>
                </c:pt>
                <c:pt idx="2">
                  <c:v>23534.060167265623</c:v>
                </c:pt>
                <c:pt idx="3">
                  <c:v>22847.770794951499</c:v>
                </c:pt>
                <c:pt idx="4">
                  <c:v>22187.515047729372</c:v>
                </c:pt>
                <c:pt idx="5">
                  <c:v>21550.644251320948</c:v>
                </c:pt>
                <c:pt idx="6">
                  <c:v>20935.131547731587</c:v>
                </c:pt>
                <c:pt idx="7">
                  <c:v>20339.398049808282</c:v>
                </c:pt>
                <c:pt idx="8">
                  <c:v>19762.188553970027</c:v>
                </c:pt>
                <c:pt idx="9">
                  <c:v>19202.482656062573</c:v>
                </c:pt>
                <c:pt idx="10">
                  <c:v>18659.431159099488</c:v>
                </c:pt>
                <c:pt idx="11">
                  <c:v>18132.310550205126</c:v>
                </c:pt>
                <c:pt idx="12">
                  <c:v>17620.490387412552</c:v>
                </c:pt>
                <c:pt idx="13">
                  <c:v>17123.409910843224</c:v>
                </c:pt>
                <c:pt idx="14">
                  <c:v>16640.561245606601</c:v>
                </c:pt>
                <c:pt idx="15">
                  <c:v>16171.477315797983</c:v>
                </c:pt>
                <c:pt idx="16">
                  <c:v>15715.72312616823</c:v>
                </c:pt>
                <c:pt idx="17">
                  <c:v>15272.889451767178</c:v>
                </c:pt>
                <c:pt idx="18">
                  <c:v>14842.588249967073</c:v>
                </c:pt>
                <c:pt idx="19">
                  <c:v>14424.449305071097</c:v>
                </c:pt>
                <c:pt idx="20">
                  <c:v>14018.117755575588</c:v>
                </c:pt>
                <c:pt idx="21">
                  <c:v>13623.252254063091</c:v>
                </c:pt>
                <c:pt idx="22">
                  <c:v>13239.523581071004</c:v>
                </c:pt>
                <c:pt idx="23">
                  <c:v>12866.613585261362</c:v>
                </c:pt>
                <c:pt idx="24">
                  <c:v>12504.214358635121</c:v>
                </c:pt>
                <c:pt idx="25">
                  <c:v>12152.027581549793</c:v>
                </c:pt>
                <c:pt idx="26">
                  <c:v>11809.763990883976</c:v>
                </c:pt>
                <c:pt idx="27">
                  <c:v>11477.142937969194</c:v>
                </c:pt>
                <c:pt idx="28">
                  <c:v>11153.892012394837</c:v>
                </c:pt>
                <c:pt idx="29">
                  <c:v>10839.746714568822</c:v>
                </c:pt>
                <c:pt idx="30">
                  <c:v>10534.450164758939</c:v>
                </c:pt>
                <c:pt idx="31">
                  <c:v>10237.752839800029</c:v>
                </c:pt>
                <c:pt idx="32">
                  <c:v>9949.4123311251824</c:v>
                </c:pt>
                <c:pt idx="33">
                  <c:v>9669.1931195468806</c:v>
                </c:pt>
                <c:pt idx="34">
                  <c:v>9396.8663634780387</c:v>
                </c:pt>
                <c:pt idx="35">
                  <c:v>9132.2096981869872</c:v>
                </c:pt>
                <c:pt idx="36">
                  <c:v>8875.0070443273689</c:v>
                </c:pt>
                <c:pt idx="37">
                  <c:v>8625.0484244472646</c:v>
                </c:pt>
                <c:pt idx="38">
                  <c:v>8382.1297865138549</c:v>
                </c:pt>
                <c:pt idx="39">
                  <c:v>8146.0528337281739</c:v>
                </c:pt>
                <c:pt idx="40">
                  <c:v>7916.6248600757663</c:v>
                </c:pt>
                <c:pt idx="41">
                  <c:v>7693.6585911823704</c:v>
                </c:pt>
                <c:pt idx="42">
                  <c:v>7476.9720301328161</c:v>
                </c:pt>
                <c:pt idx="43">
                  <c:v>7266.3883079759362</c:v>
                </c:pt>
                <c:pt idx="44">
                  <c:v>7061.7355386853487</c:v>
                </c:pt>
                <c:pt idx="45">
                  <c:v>6862.8466783804943</c:v>
                </c:pt>
                <c:pt idx="46">
                  <c:v>6669.559388637841</c:v>
                </c:pt>
                <c:pt idx="47">
                  <c:v>6481.7159037413112</c:v>
                </c:pt>
                <c:pt idx="48">
                  <c:v>6299.1629017353862</c:v>
                </c:pt>
                <c:pt idx="49">
                  <c:v>6121.7513791555757</c:v>
                </c:pt>
                <c:pt idx="50">
                  <c:v>5949.3365293196075</c:v>
                </c:pt>
                <c:pt idx="51">
                  <c:v>5781.7776240697622</c:v>
                </c:pt>
                <c:pt idx="52">
                  <c:v>5618.9378988624749</c:v>
                </c:pt>
                <c:pt idx="53">
                  <c:v>5460.6844411062102</c:v>
                </c:pt>
                <c:pt idx="54">
                  <c:v>5306.8880816526962</c:v>
                </c:pt>
                <c:pt idx="55">
                  <c:v>5157.4232893503022</c:v>
                </c:pt>
                <c:pt idx="56">
                  <c:v>5012.1680685715783</c:v>
                </c:pt>
                <c:pt idx="57">
                  <c:v>4871.0038596299528</c:v>
                </c:pt>
                <c:pt idx="58">
                  <c:v>4733.8154420033334</c:v>
                </c:pt>
                <c:pt idx="59">
                  <c:v>4600.4908402849287</c:v>
                </c:pt>
                <c:pt idx="60">
                  <c:v>4470.921232784026</c:v>
                </c:pt>
                <c:pt idx="61">
                  <c:v>4345.0008627017669</c:v>
                </c:pt>
                <c:pt idx="62">
                  <c:v>4222.6269518091749</c:v>
                </c:pt>
                <c:pt idx="63">
                  <c:v>4103.6996165567907</c:v>
                </c:pt>
                <c:pt idx="64">
                  <c:v>3988.1217865473091</c:v>
                </c:pt>
                <c:pt idx="65">
                  <c:v>3875.7991253045975</c:v>
                </c:pt>
                <c:pt idx="66">
                  <c:v>3766.6399532743394</c:v>
                </c:pt>
                <c:pt idx="67">
                  <c:v>3660.5551729934232</c:v>
                </c:pt>
                <c:pt idx="68">
                  <c:v>3557.458196366958</c:v>
                </c:pt>
                <c:pt idx="69">
                  <c:v>3457.2648739935353</c:v>
                </c:pt>
                <c:pt idx="70">
                  <c:v>3359.8934264810355</c:v>
                </c:pt>
                <c:pt idx="71">
                  <c:v>3265.2643776969044</c:v>
                </c:pt>
                <c:pt idx="72">
                  <c:v>3173.3004898984072</c:v>
                </c:pt>
                <c:pt idx="73">
                  <c:v>3083.9267006899099</c:v>
                </c:pt>
                <c:pt idx="74">
                  <c:v>2997.0700617557241</c:v>
                </c:pt>
                <c:pt idx="75">
                  <c:v>2912.6596793185045</c:v>
                </c:pt>
                <c:pt idx="76">
                  <c:v>2830.6266562746023</c:v>
                </c:pt>
                <c:pt idx="77">
                  <c:v>2750.9040359591359</c:v>
                </c:pt>
                <c:pt idx="78">
                  <c:v>2673.4267474948829</c:v>
                </c:pt>
                <c:pt idx="79">
                  <c:v>2598.1315526803864</c:v>
                </c:pt>
                <c:pt idx="80">
                  <c:v>2524.9569943739193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FE-4467-94BE-65EA3B5A82DB}"/>
            </c:ext>
          </c:extLst>
        </c:ser>
        <c:ser>
          <c:idx val="1"/>
          <c:order val="1"/>
          <c:tx>
            <c:strRef>
              <c:f>'Gopher Tortoise'!$C$1</c:f>
              <c:strCache>
                <c:ptCount val="1"/>
                <c:pt idx="0">
                  <c:v>A, orig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'Gopher Tortoise'!$A$2:$A$82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'Gopher Tortoise'!$E$2:$E$82</c:f>
              <c:numCache>
                <c:formatCode>0</c:formatCode>
                <c:ptCount val="81"/>
                <c:pt idx="0">
                  <c:v>50000</c:v>
                </c:pt>
                <c:pt idx="1">
                  <c:v>48596.25</c:v>
                </c:pt>
                <c:pt idx="2">
                  <c:v>47230.760040468755</c:v>
                </c:pt>
                <c:pt idx="3">
                  <c:v>45902.816973839283</c:v>
                </c:pt>
                <c:pt idx="4">
                  <c:v>44611.623628345304</c:v>
                </c:pt>
                <c:pt idx="5">
                  <c:v>43356.33091709984</c:v>
                </c:pt>
                <c:pt idx="6">
                  <c:v>42136.060545809851</c:v>
                </c:pt>
                <c:pt idx="7">
                  <c:v>40949.921011390848</c:v>
                </c:pt>
                <c:pt idx="8">
                  <c:v>39797.018814423143</c:v>
                </c:pt>
                <c:pt idx="9">
                  <c:v>38676.466258858396</c:v>
                </c:pt>
                <c:pt idx="10">
                  <c:v>37587.386819851148</c:v>
                </c:pt>
                <c:pt idx="11">
                  <c:v>36528.918780201624</c:v>
                </c:pt>
                <c:pt idx="12">
                  <c:v>35500.217635615954</c:v>
                </c:pt>
                <c:pt idx="13">
                  <c:v>34500.457625931107</c:v>
                </c:pt>
                <c:pt idx="14">
                  <c:v>33528.832647267474</c:v>
                </c:pt>
                <c:pt idx="15">
                  <c:v>32584.556727084491</c:v>
                </c:pt>
                <c:pt idx="16">
                  <c:v>31666.864191982891</c:v>
                </c:pt>
                <c:pt idx="17">
                  <c:v>30775.009620862686</c:v>
                </c:pt>
                <c:pt idx="18">
                  <c:v>29908.267649452824</c:v>
                </c:pt>
                <c:pt idx="19">
                  <c:v>29065.932673236424</c:v>
                </c:pt>
                <c:pt idx="20">
                  <c:v>28247.318482232913</c:v>
                </c:pt>
                <c:pt idx="21">
                  <c:v>27451.757851414073</c:v>
                </c:pt>
                <c:pt idx="22">
                  <c:v>26678.602103616915</c:v>
                </c:pt>
                <c:pt idx="23">
                  <c:v>25927.220656880781</c:v>
                </c:pt>
                <c:pt idx="24">
                  <c:v>25197.000564614034</c:v>
                </c:pt>
                <c:pt idx="25">
                  <c:v>24487.346054482921</c:v>
                </c:pt>
                <c:pt idx="26">
                  <c:v>23797.678070123566</c:v>
                </c:pt>
                <c:pt idx="27">
                  <c:v>23127.433818501206</c:v>
                </c:pt>
                <c:pt idx="28">
                  <c:v>22476.066324831721</c:v>
                </c:pt>
                <c:pt idx="29">
                  <c:v>21843.043996334069</c:v>
                </c:pt>
                <c:pt idx="30">
                  <c:v>21227.85019562317</c:v>
                </c:pt>
                <c:pt idx="31">
                  <c:v>20629.982824227744</c:v>
                </c:pt>
                <c:pt idx="32">
                  <c:v>20048.953916487862</c:v>
                </c:pt>
                <c:pt idx="33">
                  <c:v>19484.289243925683</c:v>
                </c:pt>
                <c:pt idx="34">
                  <c:v>18935.527930069846</c:v>
                </c:pt>
                <c:pt idx="35">
                  <c:v>18402.222075636004</c:v>
                </c:pt>
                <c:pt idx="36">
                  <c:v>17883.936393912321</c:v>
                </c:pt>
                <c:pt idx="37">
                  <c:v>17380.247856163034</c:v>
                </c:pt>
                <c:pt idx="38">
                  <c:v>16890.74534683958</c:v>
                </c:pt>
                <c:pt idx="39">
                  <c:v>16415.029328374352</c:v>
                </c:pt>
                <c:pt idx="40">
                  <c:v>15952.711515323794</c:v>
                </c:pt>
                <c:pt idx="41">
                  <c:v>15503.41455762365</c:v>
                </c:pt>
                <c:pt idx="42">
                  <c:v>15066.771732718402</c:v>
                </c:pt>
                <c:pt idx="43">
                  <c:v>14642.426646328333</c:v>
                </c:pt>
                <c:pt idx="44">
                  <c:v>14230.032941620426</c:v>
                </c:pt>
                <c:pt idx="45">
                  <c:v>13829.254016553254</c:v>
                </c:pt>
                <c:pt idx="46">
                  <c:v>13439.762749170499</c:v>
                </c:pt>
                <c:pt idx="47">
                  <c:v>13061.241230622692</c:v>
                </c:pt>
                <c:pt idx="48">
                  <c:v>12693.380505702016</c:v>
                </c:pt>
                <c:pt idx="49">
                  <c:v>12335.880320680324</c:v>
                </c:pt>
                <c:pt idx="50">
                  <c:v>11988.448878245972</c:v>
                </c:pt>
                <c:pt idx="51">
                  <c:v>11650.802599340406</c:v>
                </c:pt>
                <c:pt idx="52">
                  <c:v>11322.665891700854</c:v>
                </c:pt>
                <c:pt idx="53">
                  <c:v>11003.770924920689</c:v>
                </c:pt>
                <c:pt idx="54">
                  <c:v>10693.857411844243</c:v>
                </c:pt>
                <c:pt idx="55">
                  <c:v>10392.67239611789</c:v>
                </c:pt>
                <c:pt idx="56">
                  <c:v>10099.97004572418</c:v>
                </c:pt>
                <c:pt idx="57">
                  <c:v>9815.5114523306438</c:v>
                </c:pt>
                <c:pt idx="58">
                  <c:v>9539.0644362895928</c:v>
                </c:pt>
                <c:pt idx="59">
                  <c:v>9270.4033571297878</c:v>
                </c:pt>
                <c:pt idx="60">
                  <c:v>9009.30892938539</c:v>
                </c:pt>
                <c:pt idx="61">
                  <c:v>8755.5680436118728</c:v>
                </c:pt>
                <c:pt idx="62">
                  <c:v>8508.9735924428333</c:v>
                </c:pt>
                <c:pt idx="63">
                  <c:v>8269.3243015457683</c:v>
                </c:pt>
                <c:pt idx="64">
                  <c:v>8036.424565338817</c:v>
                </c:pt>
                <c:pt idx="65">
                  <c:v>7810.0842873344172</c:v>
                </c:pt>
                <c:pt idx="66">
                  <c:v>7590.1187249795548</c:v>
                </c:pt>
                <c:pt idx="67">
                  <c:v>7376.3483388659652</c:v>
                </c:pt>
                <c:pt idx="68">
                  <c:v>7168.5986461872189</c:v>
                </c:pt>
                <c:pt idx="69">
                  <c:v>6966.7000783230815</c:v>
                </c:pt>
                <c:pt idx="70">
                  <c:v>6770.4878424349035</c:v>
                </c:pt>
                <c:pt idx="71">
                  <c:v>6579.8017869590803</c:v>
                </c:pt>
                <c:pt idx="72">
                  <c:v>6394.4862708887877</c:v>
                </c:pt>
                <c:pt idx="73">
                  <c:v>6214.3900367373126</c:v>
                </c:pt>
                <c:pt idx="74">
                  <c:v>6039.3660870792746</c:v>
                </c:pt>
                <c:pt idx="75">
                  <c:v>5869.2715645689777</c:v>
                </c:pt>
                <c:pt idx="76">
                  <c:v>5703.9676353379655</c:v>
                </c:pt>
                <c:pt idx="77">
                  <c:v>5543.3193756765959</c:v>
                </c:pt>
                <c:pt idx="78">
                  <c:v>5387.195661907157</c:v>
                </c:pt>
                <c:pt idx="79">
                  <c:v>5235.4690633586233</c:v>
                </c:pt>
                <c:pt idx="80">
                  <c:v>5088.0157383557062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FE-4467-94BE-65EA3B5A8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076079"/>
        <c:axId val="998072751"/>
      </c:scatterChart>
      <c:valAx>
        <c:axId val="99807607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2751"/>
        <c:crosses val="autoZero"/>
        <c:crossBetween val="midCat"/>
      </c:valAx>
      <c:valAx>
        <c:axId val="99807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053827646544182"/>
          <c:y val="3.298556430446193E-2"/>
          <c:w val="0.310034558180227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PVA</a:t>
            </a:r>
          </a:p>
        </c:rich>
      </c:tx>
      <c:layout>
        <c:manualLayout>
          <c:xMode val="edge"/>
          <c:yMode val="edge"/>
          <c:x val="0.2831111111111110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381452318461"/>
          <c:y val="0.17171296296296296"/>
          <c:w val="0.80084951881014876"/>
          <c:h val="0.651072105570136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'Gopher Tortoise'!$B$1</c:f>
              <c:strCache>
                <c:ptCount val="1"/>
                <c:pt idx="0">
                  <c:v>J, orig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'Gopher Tortoise'!$A$2:$A$82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'Gopher Tortoise'!$B$2:$B$82</c:f>
              <c:numCache>
                <c:formatCode>0</c:formatCode>
                <c:ptCount val="81"/>
                <c:pt idx="0">
                  <c:v>25000</c:v>
                </c:pt>
                <c:pt idx="1">
                  <c:v>23762.813541666663</c:v>
                </c:pt>
                <c:pt idx="2">
                  <c:v>22949.849480902776</c:v>
                </c:pt>
                <c:pt idx="3">
                  <c:v>22404.595180693359</c:v>
                </c:pt>
                <c:pt idx="4">
                  <c:v>22028.330330609468</c:v>
                </c:pt>
                <c:pt idx="5">
                  <c:v>21758.786918942846</c:v>
                </c:pt>
                <c:pt idx="6">
                  <c:v>21556.689088952007</c:v>
                </c:pt>
                <c:pt idx="7">
                  <c:v>21397.263202902919</c:v>
                </c:pt>
                <c:pt idx="8">
                  <c:v>21264.882846315988</c:v>
                </c:pt>
                <c:pt idx="9">
                  <c:v>21149.691184167525</c:v>
                </c:pt>
                <c:pt idx="10">
                  <c:v>21045.470524532149</c:v>
                </c:pt>
                <c:pt idx="11">
                  <c:v>20948.29855371132</c:v>
                </c:pt>
                <c:pt idx="12">
                  <c:v>20855.700761495777</c:v>
                </c:pt>
                <c:pt idx="13">
                  <c:v>20766.115836522029</c:v>
                </c:pt>
                <c:pt idx="14">
                  <c:v>20678.558466359576</c:v>
                </c:pt>
                <c:pt idx="15">
                  <c:v>20592.406649902852</c:v>
                </c:pt>
                <c:pt idx="16">
                  <c:v>20507.267545439448</c:v>
                </c:pt>
                <c:pt idx="17">
                  <c:v>20422.892854806072</c:v>
                </c:pt>
                <c:pt idx="18">
                  <c:v>20339.125452248896</c:v>
                </c:pt>
                <c:pt idx="19">
                  <c:v>20255.8657207658</c:v>
                </c:pt>
                <c:pt idx="20">
                  <c:v>20173.05031887009</c:v>
                </c:pt>
                <c:pt idx="21">
                  <c:v>20090.638787796623</c:v>
                </c:pt>
                <c:pt idx="22">
                  <c:v>20008.605104038092</c:v>
                </c:pt>
                <c:pt idx="23">
                  <c:v>19926.932351130086</c:v>
                </c:pt>
                <c:pt idx="24">
                  <c:v>19845.609358890779</c:v>
                </c:pt>
                <c:pt idx="25">
                  <c:v>19764.628583625425</c:v>
                </c:pt>
                <c:pt idx="26">
                  <c:v>19683.984771064865</c:v>
                </c:pt>
                <c:pt idx="27">
                  <c:v>19603.674113010624</c:v>
                </c:pt>
                <c:pt idx="28">
                  <c:v>19523.693715383662</c:v>
                </c:pt>
                <c:pt idx="29">
                  <c:v>19444.041262689891</c:v>
                </c:pt>
                <c:pt idx="30">
                  <c:v>19364.714806374806</c:v>
                </c:pt>
                <c:pt idx="31">
                  <c:v>19285.712631320835</c:v>
                </c:pt>
                <c:pt idx="32">
                  <c:v>19207.033171632887</c:v>
                </c:pt>
                <c:pt idx="33">
                  <c:v>19128.674957512318</c:v>
                </c:pt>
                <c:pt idx="34">
                  <c:v>19050.636581739833</c:v>
                </c:pt>
                <c:pt idx="35">
                  <c:v>18972.916678526646</c:v>
                </c:pt>
                <c:pt idx="36">
                  <c:v>18895.513910166974</c:v>
                </c:pt>
                <c:pt idx="37">
                  <c:v>18818.426958611162</c:v>
                </c:pt>
                <c:pt idx="38">
                  <c:v>18741.654520142543</c:v>
                </c:pt>
                <c:pt idx="39">
                  <c:v>18665.195302012002</c:v>
                </c:pt>
                <c:pt idx="40">
                  <c:v>18589.04802030736</c:v>
                </c:pt>
                <c:pt idx="41">
                  <c:v>18513.211398601685</c:v>
                </c:pt>
                <c:pt idx="42">
                  <c:v>18437.684167092913</c:v>
                </c:pt>
                <c:pt idx="43">
                  <c:v>18362.465062053398</c:v>
                </c:pt>
                <c:pt idx="44">
                  <c:v>18287.552825474981</c:v>
                </c:pt>
                <c:pt idx="45">
                  <c:v>18212.946204837441</c:v>
                </c:pt>
                <c:pt idx="46">
                  <c:v>18138.643952954735</c:v>
                </c:pt>
                <c:pt idx="47">
                  <c:v>18064.644827870408</c:v>
                </c:pt>
                <c:pt idx="48">
                  <c:v>17990.947592783996</c:v>
                </c:pt>
                <c:pt idx="49">
                  <c:v>17917.551015997036</c:v>
                </c:pt>
                <c:pt idx="50">
                  <c:v>17844.453870871457</c:v>
                </c:pt>
                <c:pt idx="51">
                  <c:v>17771.654935795832</c:v>
                </c:pt>
                <c:pt idx="52">
                  <c:v>17699.152994156597</c:v>
                </c:pt>
                <c:pt idx="53">
                  <c:v>17626.946834312443</c:v>
                </c:pt>
                <c:pt idx="54">
                  <c:v>17555.035249570738</c:v>
                </c:pt>
                <c:pt idx="55">
                  <c:v>17483.417038165262</c:v>
                </c:pt>
                <c:pt idx="56">
                  <c:v>17412.091003234818</c:v>
                </c:pt>
                <c:pt idx="57">
                  <c:v>17341.055952802366</c:v>
                </c:pt>
                <c:pt idx="58">
                  <c:v>17270.310699754598</c:v>
                </c:pt>
                <c:pt idx="59">
                  <c:v>17199.854061821763</c:v>
                </c:pt>
                <c:pt idx="60">
                  <c:v>17129.684861557696</c:v>
                </c:pt>
                <c:pt idx="61">
                  <c:v>17059.801926320011</c:v>
                </c:pt>
                <c:pt idx="62">
                  <c:v>16990.204088250423</c:v>
                </c:pt>
                <c:pt idx="63">
                  <c:v>16920.890184255171</c:v>
                </c:pt>
                <c:pt idx="64">
                  <c:v>16851.859055985558</c:v>
                </c:pt>
                <c:pt idx="65">
                  <c:v>16783.109549818564</c:v>
                </c:pt>
                <c:pt idx="66">
                  <c:v>16714.640516837564</c:v>
                </c:pt>
                <c:pt idx="67">
                  <c:v>16646.450812813102</c:v>
                </c:pt>
                <c:pt idx="68">
                  <c:v>16578.539298183779</c:v>
                </c:pt>
                <c:pt idx="69">
                  <c:v>16510.904838037204</c:v>
                </c:pt>
                <c:pt idx="70">
                  <c:v>16443.546302091017</c:v>
                </c:pt>
                <c:pt idx="71">
                  <c:v>16376.462564674011</c:v>
                </c:pt>
                <c:pt idx="72">
                  <c:v>16309.652504707308</c:v>
                </c:pt>
                <c:pt idx="73">
                  <c:v>16243.115005685631</c:v>
                </c:pt>
                <c:pt idx="74">
                  <c:v>16176.848955658639</c:v>
                </c:pt>
                <c:pt idx="75">
                  <c:v>16110.853247212355</c:v>
                </c:pt>
                <c:pt idx="76">
                  <c:v>16045.126777450641</c:v>
                </c:pt>
                <c:pt idx="77">
                  <c:v>15979.668447976785</c:v>
                </c:pt>
                <c:pt idx="78">
                  <c:v>15914.477164875134</c:v>
                </c:pt>
                <c:pt idx="79">
                  <c:v>15849.55183869282</c:v>
                </c:pt>
                <c:pt idx="80">
                  <c:v>15784.891384421548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94-4522-BA86-DFCAE0408E31}"/>
            </c:ext>
          </c:extLst>
        </c:ser>
        <c:ser>
          <c:idx val="1"/>
          <c:order val="1"/>
          <c:tx>
            <c:strRef>
              <c:f>'Gopher Tortoise'!$C$1</c:f>
              <c:strCache>
                <c:ptCount val="1"/>
                <c:pt idx="0">
                  <c:v>A, orig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'Gopher Tortoise'!$A$2:$A$82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'Gopher Tortoise'!$C$2:$C$82</c:f>
              <c:numCache>
                <c:formatCode>0</c:formatCode>
                <c:ptCount val="81"/>
                <c:pt idx="0">
                  <c:v>50000</c:v>
                </c:pt>
                <c:pt idx="1">
                  <c:v>50083.333333333336</c:v>
                </c:pt>
                <c:pt idx="2">
                  <c:v>50060.234461805558</c:v>
                </c:pt>
                <c:pt idx="3">
                  <c:v>49970.312540075232</c:v>
                </c:pt>
                <c:pt idx="4">
                  <c:v>49838.549636863332</c:v>
                </c:pt>
                <c:pt idx="5">
                  <c:v>49680.701845606251</c:v>
                </c:pt>
                <c:pt idx="6">
                  <c:v>49506.70601502723</c:v>
                </c:pt>
                <c:pt idx="7">
                  <c:v>49322.828531838801</c:v>
                </c:pt>
                <c:pt idx="8">
                  <c:v>49133.020657473826</c:v>
                </c:pt>
                <c:pt idx="9">
                  <c:v>48939.773401701197</c:v>
                </c:pt>
                <c:pt idx="10">
                  <c:v>48744.656730980438</c:v>
                </c:pt>
                <c:pt idx="11">
                  <c:v>48548.659672118891</c:v>
                </c:pt>
                <c:pt idx="12">
                  <c:v>48352.404831376742</c:v>
                </c:pt>
                <c:pt idx="13">
                  <c:v>48156.283701579654</c:v>
                </c:pt>
                <c:pt idx="14">
                  <c:v>47960.542006559968</c:v>
                </c:pt>
                <c:pt idx="15">
                  <c:v>47765.333531827535</c:v>
                </c:pt>
                <c:pt idx="16">
                  <c:v>47570.754078046339</c:v>
                </c:pt>
                <c:pt idx="17">
                  <c:v>47376.862877044434</c:v>
                </c:pt>
                <c:pt idx="18">
                  <c:v>47183.696099863155</c:v>
                </c:pt>
                <c:pt idx="19">
                  <c:v>46991.275376889374</c:v>
                </c:pt>
                <c:pt idx="20">
                  <c:v>46799.613171877616</c:v>
                </c:pt>
                <c:pt idx="21">
                  <c:v>46608.716171575012</c:v>
                </c:pt>
                <c:pt idx="22">
                  <c:v>46418.587423695062</c:v>
                </c:pt>
                <c:pt idx="23">
                  <c:v>46229.2276854171</c:v>
                </c:pt>
                <c:pt idx="24">
                  <c:v>46040.636273927921</c:v>
                </c:pt>
                <c:pt idx="25">
                  <c:v>45852.81160287837</c:v>
                </c:pt>
                <c:pt idx="26">
                  <c:v>45665.751520732018</c:v>
                </c:pt>
                <c:pt idx="27">
                  <c:v>45479.45352415814</c:v>
                </c:pt>
                <c:pt idx="28">
                  <c:v>45293.914892609362</c:v>
                </c:pt>
                <c:pt idx="29">
                  <c:v>45109.132773186953</c:v>
                </c:pt>
                <c:pt idx="30">
                  <c:v>44925.104234150298</c:v>
                </c:pt>
                <c:pt idx="31">
                  <c:v>44741.826298648848</c:v>
                </c:pt>
                <c:pt idx="32">
                  <c:v>44559.295965979632</c:v>
                </c:pt>
                <c:pt idx="33">
                  <c:v>44377.510224976519</c:v>
                </c:pt>
                <c:pt idx="34">
                  <c:v>44196.466062436819</c:v>
                </c:pt>
                <c:pt idx="35">
                  <c:v>44016.160468417671</c:v>
                </c:pt>
                <c:pt idx="36">
                  <c:v>43836.590439558182</c:v>
                </c:pt>
                <c:pt idx="37">
                  <c:v>43657.752981156438</c:v>
                </c:pt>
                <c:pt idx="38">
                  <c:v>43479.645108461111</c:v>
                </c:pt>
                <c:pt idx="39">
                  <c:v>43302.263847467875</c:v>
                </c:pt>
                <c:pt idx="40">
                  <c:v>43125.606235403495</c:v>
                </c:pt>
                <c:pt idx="41">
                  <c:v>42949.669321012967</c:v>
                </c:pt>
                <c:pt idx="42">
                  <c:v>42774.450164722584</c:v>
                </c:pt>
                <c:pt idx="43">
                  <c:v>42599.945838724758</c:v>
                </c:pt>
                <c:pt idx="44">
                  <c:v>42426.153427013545</c:v>
                </c:pt>
                <c:pt idx="45">
                  <c:v>42253.07002538925</c:v>
                </c:pt>
                <c:pt idx="46">
                  <c:v>42080.692741443469</c:v>
                </c:pt>
                <c:pt idx="47">
                  <c:v>41909.018694531958</c:v>
                </c:pt>
                <c:pt idx="48">
                  <c:v>41738.045015739881</c:v>
                </c:pt>
                <c:pt idx="49">
                  <c:v>41567.768847842279</c:v>
                </c:pt>
                <c:pt idx="50">
                  <c:v>41398.187345261671</c:v>
                </c:pt>
                <c:pt idx="51">
                  <c:v>41229.297674023823</c:v>
                </c:pt>
                <c:pt idx="52">
                  <c:v>41061.097011712525</c:v>
                </c:pt>
                <c:pt idx="53">
                  <c:v>40893.582547423735</c:v>
                </c:pt>
                <c:pt idx="54">
                  <c:v>40726.751481719482</c:v>
                </c:pt>
                <c:pt idx="55">
                  <c:v>40560.6010265816</c:v>
                </c:pt>
                <c:pt idx="56">
                  <c:v>40395.128405365445</c:v>
                </c:pt>
                <c:pt idx="57">
                  <c:v>40230.330852753723</c:v>
                </c:pt>
                <c:pt idx="58">
                  <c:v>40066.20561471043</c:v>
                </c:pt>
                <c:pt idx="59">
                  <c:v>39902.749948434895</c:v>
                </c:pt>
                <c:pt idx="60">
                  <c:v>39739.961122315981</c:v>
                </c:pt>
                <c:pt idx="61">
                  <c:v>39577.836415886486</c:v>
                </c:pt>
                <c:pt idx="62">
                  <c:v>39416.373119777694</c:v>
                </c:pt>
                <c:pt idx="63">
                  <c:v>39255.568535674116</c:v>
                </c:pt>
                <c:pt idx="64">
                  <c:v>39095.419976268415</c:v>
                </c:pt>
                <c:pt idx="65">
                  <c:v>38935.924765216478</c:v>
                </c:pt>
                <c:pt idx="66">
                  <c:v>38777.080237092698</c:v>
                </c:pt>
                <c:pt idx="67">
                  <c:v>38618.883737345452</c:v>
                </c:pt>
                <c:pt idx="68">
                  <c:v>38461.332622252725</c:v>
                </c:pt>
                <c:pt idx="69">
                  <c:v>38304.424258877923</c:v>
                </c:pt>
                <c:pt idx="70">
                  <c:v>38148.156025025906</c:v>
                </c:pt>
                <c:pt idx="71">
                  <c:v>37992.525309199125</c:v>
                </c:pt>
                <c:pt idx="72">
                  <c:v>37837.529510553992</c:v>
                </c:pt>
                <c:pt idx="73">
                  <c:v>37683.166038857446</c:v>
                </c:pt>
                <c:pt idx="74">
                  <c:v>37529.43231444362</c:v>
                </c:pt>
                <c:pt idx="75">
                  <c:v>37376.325768170762</c:v>
                </c:pt>
                <c:pt idx="76">
                  <c:v>37223.843841378293</c:v>
                </c:pt>
                <c:pt idx="77">
                  <c:v>37071.983985844046</c:v>
                </c:pt>
                <c:pt idx="78">
                  <c:v>36920.743663741683</c:v>
                </c:pt>
                <c:pt idx="79">
                  <c:v>36770.120347598277</c:v>
                </c:pt>
                <c:pt idx="80">
                  <c:v>36620.111520252081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94-4522-BA86-DFCAE040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076079"/>
        <c:axId val="998072751"/>
      </c:scatterChart>
      <c:valAx>
        <c:axId val="99807607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2751"/>
        <c:crosses val="autoZero"/>
        <c:crossBetween val="midCat"/>
      </c:valAx>
      <c:valAx>
        <c:axId val="99807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053827646544182"/>
          <c:y val="3.298556430446193E-2"/>
          <c:w val="0.310034558180227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Analysis</a:t>
            </a:r>
          </a:p>
        </c:rich>
      </c:tx>
      <c:layout>
        <c:manualLayout>
          <c:xMode val="edge"/>
          <c:yMode val="edge"/>
          <c:x val="0.2831111111111110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381452318461"/>
          <c:y val="0.17171296296296296"/>
          <c:w val="0.80084951881014876"/>
          <c:h val="0.651072105570136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'Red Knot'!$B$1</c:f>
              <c:strCache>
                <c:ptCount val="1"/>
                <c:pt idx="0">
                  <c:v>Juv (orig)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'Red Knot'!$A$2:$A$82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'Red Knot'!$B$2:$B$82</c:f>
              <c:numCache>
                <c:formatCode>0</c:formatCode>
                <c:ptCount val="81"/>
                <c:pt idx="0">
                  <c:v>5000</c:v>
                </c:pt>
                <c:pt idx="1">
                  <c:v>7500</c:v>
                </c:pt>
                <c:pt idx="2">
                  <c:v>7545.0103210453381</c:v>
                </c:pt>
                <c:pt idx="3">
                  <c:v>7868.1649918790226</c:v>
                </c:pt>
                <c:pt idx="4">
                  <c:v>8174.0860962486513</c:v>
                </c:pt>
                <c:pt idx="5">
                  <c:v>8495.2539658756432</c:v>
                </c:pt>
                <c:pt idx="6">
                  <c:v>8828.6778187117088</c:v>
                </c:pt>
                <c:pt idx="7">
                  <c:v>9175.2272698728157</c:v>
                </c:pt>
                <c:pt idx="8">
                  <c:v>9535.3754692482107</c:v>
                </c:pt>
                <c:pt idx="9">
                  <c:v>9909.6607517364464</c:v>
                </c:pt>
                <c:pt idx="10">
                  <c:v>10298.637537231441</c:v>
                </c:pt>
                <c:pt idx="11">
                  <c:v>10702.882554093481</c:v>
                </c:pt>
                <c:pt idx="12">
                  <c:v>11122.995109457714</c:v>
                </c:pt>
                <c:pt idx="13">
                  <c:v>11559.598041032223</c:v>
                </c:pt>
                <c:pt idx="14">
                  <c:v>12013.338633633053</c:v>
                </c:pt>
                <c:pt idx="15">
                  <c:v>12484.889579556859</c:v>
                </c:pt>
                <c:pt idx="16">
                  <c:v>12974.94997579934</c:v>
                </c:pt>
                <c:pt idx="17">
                  <c:v>13484.246360508927</c:v>
                </c:pt>
                <c:pt idx="18">
                  <c:v>14013.533790113641</c:v>
                </c:pt>
                <c:pt idx="19">
                  <c:v>14563.596958728731</c:v>
                </c:pt>
                <c:pt idx="20">
                  <c:v>15135.251361503497</c:v>
                </c:pt>
                <c:pt idx="21">
                  <c:v>15729.344503632139</c:v>
                </c:pt>
                <c:pt idx="22">
                  <c:v>16346.757156821031</c:v>
                </c:pt>
                <c:pt idx="23">
                  <c:v>16988.404665075232</c:v>
                </c:pt>
                <c:pt idx="24">
                  <c:v>17655.238301740039</c:v>
                </c:pt>
                <c:pt idx="25">
                  <c:v>18348.246679809603</c:v>
                </c:pt>
                <c:pt idx="26">
                  <c:v>19068.457217593274</c:v>
                </c:pt>
                <c:pt idx="27">
                  <c:v>19816.93766191278</c:v>
                </c:pt>
                <c:pt idx="28">
                  <c:v>20594.797671088319</c:v>
                </c:pt>
                <c:pt idx="29">
                  <c:v>21403.190460060479</c:v>
                </c:pt>
                <c:pt idx="30">
                  <c:v>22243.314510086962</c:v>
                </c:pt>
                <c:pt idx="31">
                  <c:v>23116.415345548772</c:v>
                </c:pt>
                <c:pt idx="32">
                  <c:v>24023.787380500133</c:v>
                </c:pt>
                <c:pt idx="33">
                  <c:v>24966.775837699694</c:v>
                </c:pt>
                <c:pt idx="34">
                  <c:v>25946.778742968065</c:v>
                </c:pt>
                <c:pt idx="35">
                  <c:v>26965.248997828458</c:v>
                </c:pt>
                <c:pt idx="36">
                  <c:v>28023.696533503196</c:v>
                </c:pt>
                <c:pt idx="37">
                  <c:v>29123.690549459508</c:v>
                </c:pt>
                <c:pt idx="38">
                  <c:v>30266.861839823319</c:v>
                </c:pt>
                <c:pt idx="39">
                  <c:v>31454.905211110145</c:v>
                </c:pt>
                <c:pt idx="40">
                  <c:v>32689.58199485737</c:v>
                </c:pt>
                <c:pt idx="41">
                  <c:v>33972.722658883147</c:v>
                </c:pt>
                <c:pt idx="42">
                  <c:v>35306.229521043104</c:v>
                </c:pt>
                <c:pt idx="43">
                  <c:v>36692.079569508234</c:v>
                </c:pt>
                <c:pt idx="44">
                  <c:v>38132.327393745079</c:v>
                </c:pt>
                <c:pt idx="45">
                  <c:v>39629.108230543665</c:v>
                </c:pt>
                <c:pt idx="46">
                  <c:v>41184.641129608841</c:v>
                </c:pt>
                <c:pt idx="47">
                  <c:v>42801.232243408434</c:v>
                </c:pt>
                <c:pt idx="48">
                  <c:v>44481.27824615538</c:v>
                </c:pt>
                <c:pt idx="49">
                  <c:v>46227.269886992704</c:v>
                </c:pt>
                <c:pt idx="50">
                  <c:v>48041.795682649143</c:v>
                </c:pt>
                <c:pt idx="51">
                  <c:v>49927.545755039879</c:v>
                </c:pt>
                <c:pt idx="52">
                  <c:v>51887.315819501928</c:v>
                </c:pt>
                <c:pt idx="53">
                  <c:v>53924.011329576824</c:v>
                </c:pt>
                <c:pt idx="54">
                  <c:v>56040.651784485424</c:v>
                </c:pt>
                <c:pt idx="55">
                  <c:v>58240.375205681034</c:v>
                </c:pt>
                <c:pt idx="56">
                  <c:v>60526.442789117391</c:v>
                </c:pt>
                <c:pt idx="57">
                  <c:v>62902.243740128761</c:v>
                </c:pt>
                <c:pt idx="58">
                  <c:v>65371.300298090187</c:v>
                </c:pt>
                <c:pt idx="59">
                  <c:v>67937.272958307003</c:v>
                </c:pt>
                <c:pt idx="60">
                  <c:v>70603.96589887554</c:v>
                </c:pt>
                <c:pt idx="61">
                  <c:v>73375.33262056041</c:v>
                </c:pt>
                <c:pt idx="62">
                  <c:v>76255.481808049852</c:v>
                </c:pt>
                <c:pt idx="63">
                  <c:v>79248.683421278794</c:v>
                </c:pt>
                <c:pt idx="64">
                  <c:v>82359.375025850124</c:v>
                </c:pt>
                <c:pt idx="65">
                  <c:v>85592.168371939479</c:v>
                </c:pt>
                <c:pt idx="66">
                  <c:v>88951.856231437167</c:v>
                </c:pt>
                <c:pt idx="67">
                  <c:v>92443.41950346333</c:v>
                </c:pt>
                <c:pt idx="68">
                  <c:v>96072.03459879091</c:v>
                </c:pt>
                <c:pt idx="69">
                  <c:v>99843.081114123925</c:v>
                </c:pt>
                <c:pt idx="70">
                  <c:v>103762.14980760893</c:v>
                </c:pt>
                <c:pt idx="71">
                  <c:v>107835.05088740318</c:v>
                </c:pt>
                <c:pt idx="72">
                  <c:v>112067.82262558826</c:v>
                </c:pt>
                <c:pt idx="73">
                  <c:v>116466.74031019931</c:v>
                </c:pt>
                <c:pt idx="74">
                  <c:v>121038.32554864185</c:v>
                </c:pt>
                <c:pt idx="75">
                  <c:v>125789.35593628907</c:v>
                </c:pt>
                <c:pt idx="76">
                  <c:v>130726.87510459342</c:v>
                </c:pt>
                <c:pt idx="77">
                  <c:v>135858.20316360964</c:v>
                </c:pt>
                <c:pt idx="78">
                  <c:v>141190.94755441058</c:v>
                </c:pt>
                <c:pt idx="79">
                  <c:v>146733.01432748514</c:v>
                </c:pt>
                <c:pt idx="80">
                  <c:v>152492.61986383901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AA-4FFB-AE54-9D3197B466CB}"/>
            </c:ext>
          </c:extLst>
        </c:ser>
        <c:ser>
          <c:idx val="1"/>
          <c:order val="1"/>
          <c:tx>
            <c:strRef>
              <c:f>'Red Knot'!$C$1</c:f>
              <c:strCache>
                <c:ptCount val="1"/>
                <c:pt idx="0">
                  <c:v>Adult (orig)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'Red Knot'!$A$2:$A$82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'Red Knot'!$C$2:$C$82</c:f>
              <c:numCache>
                <c:formatCode>0</c:formatCode>
                <c:ptCount val="81"/>
                <c:pt idx="0">
                  <c:v>50000</c:v>
                </c:pt>
                <c:pt idx="1">
                  <c:v>50300.06880696892</c:v>
                </c:pt>
                <c:pt idx="2">
                  <c:v>52454.433279193487</c:v>
                </c:pt>
                <c:pt idx="3">
                  <c:v>54493.907308324342</c:v>
                </c:pt>
                <c:pt idx="4">
                  <c:v>56635.026439170957</c:v>
                </c:pt>
                <c:pt idx="5">
                  <c:v>58857.852124744728</c:v>
                </c:pt>
                <c:pt idx="6">
                  <c:v>61168.181799152109</c:v>
                </c:pt>
                <c:pt idx="7">
                  <c:v>63569.169794988076</c:v>
                </c:pt>
                <c:pt idx="8">
                  <c:v>66064.405011576309</c:v>
                </c:pt>
                <c:pt idx="9">
                  <c:v>68657.583581542945</c:v>
                </c:pt>
                <c:pt idx="10">
                  <c:v>71352.550360623209</c:v>
                </c:pt>
                <c:pt idx="11">
                  <c:v>74153.300729718088</c:v>
                </c:pt>
                <c:pt idx="12">
                  <c:v>77063.986940214818</c:v>
                </c:pt>
                <c:pt idx="13">
                  <c:v>80088.924224220362</c:v>
                </c:pt>
                <c:pt idx="14">
                  <c:v>83232.597197045732</c:v>
                </c:pt>
                <c:pt idx="15">
                  <c:v>86499.666505328933</c:v>
                </c:pt>
                <c:pt idx="16">
                  <c:v>89894.975736726177</c:v>
                </c:pt>
                <c:pt idx="17">
                  <c:v>93423.558600757606</c:v>
                </c:pt>
                <c:pt idx="18">
                  <c:v>97090.646391524875</c:v>
                </c:pt>
                <c:pt idx="19">
                  <c:v>100901.67574335665</c:v>
                </c:pt>
                <c:pt idx="20">
                  <c:v>104862.29669088093</c:v>
                </c:pt>
                <c:pt idx="21">
                  <c:v>108978.38104547355</c:v>
                </c:pt>
                <c:pt idx="22">
                  <c:v>113256.03110050154</c:v>
                </c:pt>
                <c:pt idx="23">
                  <c:v>117701.58867826694</c:v>
                </c:pt>
                <c:pt idx="24">
                  <c:v>122321.64453206403</c:v>
                </c:pt>
                <c:pt idx="25">
                  <c:v>127123.0481172885</c:v>
                </c:pt>
                <c:pt idx="26">
                  <c:v>132112.91774608521</c:v>
                </c:pt>
                <c:pt idx="27">
                  <c:v>137298.6511405888</c:v>
                </c:pt>
                <c:pt idx="28">
                  <c:v>142687.93640040321</c:v>
                </c:pt>
                <c:pt idx="29">
                  <c:v>148288.76340057974</c:v>
                </c:pt>
                <c:pt idx="30">
                  <c:v>154109.43563699181</c:v>
                </c:pt>
                <c:pt idx="31">
                  <c:v>160158.58253666756</c:v>
                </c:pt>
                <c:pt idx="32">
                  <c:v>166445.1722513313</c:v>
                </c:pt>
                <c:pt idx="33">
                  <c:v>172978.52495312045</c:v>
                </c:pt>
                <c:pt idx="34">
                  <c:v>179768.32665218972</c:v>
                </c:pt>
                <c:pt idx="35">
                  <c:v>186824.64355668798</c:v>
                </c:pt>
                <c:pt idx="36">
                  <c:v>194157.93699639672</c:v>
                </c:pt>
                <c:pt idx="37">
                  <c:v>201779.07893215548</c:v>
                </c:pt>
                <c:pt idx="38">
                  <c:v>209699.36807406764</c:v>
                </c:pt>
                <c:pt idx="39">
                  <c:v>217930.54663238247</c:v>
                </c:pt>
                <c:pt idx="40">
                  <c:v>226484.81772588764</c:v>
                </c:pt>
                <c:pt idx="41">
                  <c:v>235374.8634736207</c:v>
                </c:pt>
                <c:pt idx="42">
                  <c:v>244613.86379672156</c:v>
                </c:pt>
                <c:pt idx="43">
                  <c:v>254215.51595830056</c:v>
                </c:pt>
                <c:pt idx="44">
                  <c:v>264194.05487029109</c:v>
                </c:pt>
                <c:pt idx="45">
                  <c:v>274564.27419739228</c:v>
                </c:pt>
                <c:pt idx="46">
                  <c:v>285341.54828938958</c:v>
                </c:pt>
                <c:pt idx="47">
                  <c:v>296541.85497436923</c:v>
                </c:pt>
                <c:pt idx="48">
                  <c:v>308181.79924661806</c:v>
                </c:pt>
                <c:pt idx="49">
                  <c:v>320278.63788432762</c:v>
                </c:pt>
                <c:pt idx="50">
                  <c:v>332850.3050335992</c:v>
                </c:pt>
                <c:pt idx="51">
                  <c:v>345915.43879667955</c:v>
                </c:pt>
                <c:pt idx="52">
                  <c:v>359493.40886384551</c:v>
                </c:pt>
                <c:pt idx="53">
                  <c:v>373604.34522990283</c:v>
                </c:pt>
                <c:pt idx="54">
                  <c:v>388269.16803787358</c:v>
                </c:pt>
                <c:pt idx="55">
                  <c:v>403509.61859411595</c:v>
                </c:pt>
                <c:pt idx="56">
                  <c:v>419348.29160085844</c:v>
                </c:pt>
                <c:pt idx="57">
                  <c:v>435808.66865393461</c:v>
                </c:pt>
                <c:pt idx="58">
                  <c:v>452915.15305538004</c:v>
                </c:pt>
                <c:pt idx="59">
                  <c:v>470693.10599250364</c:v>
                </c:pt>
                <c:pt idx="60">
                  <c:v>489168.8841370694</c:v>
                </c:pt>
                <c:pt idx="61">
                  <c:v>508369.8787203324</c:v>
                </c:pt>
                <c:pt idx="62">
                  <c:v>528324.55614185869</c:v>
                </c:pt>
                <c:pt idx="63">
                  <c:v>549062.50017233414</c:v>
                </c:pt>
                <c:pt idx="64">
                  <c:v>570614.4558129299</c:v>
                </c:pt>
                <c:pt idx="65">
                  <c:v>593012.37487624784</c:v>
                </c:pt>
                <c:pt idx="66">
                  <c:v>616289.46335642226</c:v>
                </c:pt>
                <c:pt idx="67">
                  <c:v>640480.23065860604</c:v>
                </c:pt>
                <c:pt idx="68">
                  <c:v>665620.5407608262</c:v>
                </c:pt>
                <c:pt idx="69">
                  <c:v>691747.66538405954</c:v>
                </c:pt>
                <c:pt idx="70">
                  <c:v>718900.33924935455</c:v>
                </c:pt>
                <c:pt idx="71">
                  <c:v>747118.8175039218</c:v>
                </c:pt>
                <c:pt idx="72">
                  <c:v>776444.93540132872</c:v>
                </c:pt>
                <c:pt idx="73">
                  <c:v>806922.170324279</c:v>
                </c:pt>
                <c:pt idx="74">
                  <c:v>838595.70624192711</c:v>
                </c:pt>
                <c:pt idx="75">
                  <c:v>871512.50069728948</c:v>
                </c:pt>
                <c:pt idx="76">
                  <c:v>905721.35442406428</c:v>
                </c:pt>
                <c:pt idx="77">
                  <c:v>941272.98369607062</c:v>
                </c:pt>
                <c:pt idx="78">
                  <c:v>978220.0955165677</c:v>
                </c:pt>
                <c:pt idx="79">
                  <c:v>1016617.4657589267</c:v>
                </c:pt>
                <c:pt idx="80">
                  <c:v>1056522.0203745021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AA-4FFB-AE54-9D3197B46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076079"/>
        <c:axId val="998072751"/>
      </c:scatterChart>
      <c:valAx>
        <c:axId val="99807607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2751"/>
        <c:crosses val="autoZero"/>
        <c:crossBetween val="midCat"/>
      </c:valAx>
      <c:valAx>
        <c:axId val="99807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053827646544182"/>
          <c:y val="3.298556430446193E-2"/>
          <c:w val="0.31003455818022746"/>
          <c:h val="0.21701443569553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Reanalysis</a:t>
            </a:r>
          </a:p>
        </c:rich>
      </c:tx>
      <c:layout>
        <c:manualLayout>
          <c:xMode val="edge"/>
          <c:yMode val="edge"/>
          <c:x val="0.2831111111111110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381452318461"/>
          <c:y val="0.17171296296296296"/>
          <c:w val="0.80084951881014876"/>
          <c:h val="0.651072105570136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'Red Knot'!$D$1</c:f>
              <c:strCache>
                <c:ptCount val="1"/>
                <c:pt idx="0">
                  <c:v>Juv (reanalysis)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'Red Knot'!$A$2:$A$82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'Red Knot'!$D$2:$D$82</c:f>
              <c:numCache>
                <c:formatCode>0</c:formatCode>
                <c:ptCount val="81"/>
                <c:pt idx="0">
                  <c:v>12000</c:v>
                </c:pt>
                <c:pt idx="1">
                  <c:v>11400</c:v>
                </c:pt>
                <c:pt idx="2">
                  <c:v>11592</c:v>
                </c:pt>
                <c:pt idx="3">
                  <c:v>11606.759999999998</c:v>
                </c:pt>
                <c:pt idx="4">
                  <c:v>11661.4728</c:v>
                </c:pt>
                <c:pt idx="5">
                  <c:v>11707.469783999999</c:v>
                </c:pt>
                <c:pt idx="6">
                  <c:v>11755.657811519999</c:v>
                </c:pt>
                <c:pt idx="7">
                  <c:v>11803.593794385599</c:v>
                </c:pt>
                <c:pt idx="8">
                  <c:v>11851.826167212768</c:v>
                </c:pt>
                <c:pt idx="9">
                  <c:v>11900.233014162719</c:v>
                </c:pt>
                <c:pt idx="10">
                  <c:v>11948.842638669792</c:v>
                </c:pt>
                <c:pt idx="11">
                  <c:v>11997.649686349052</c:v>
                </c:pt>
                <c:pt idx="12">
                  <c:v>12046.656349052964</c:v>
                </c:pt>
                <c:pt idx="13">
                  <c:v>12095.863131689848</c:v>
                </c:pt>
                <c:pt idx="14">
                  <c:v>12145.270921255</c:v>
                </c:pt>
                <c:pt idx="15">
                  <c:v>12194.880523209114</c:v>
                </c:pt>
                <c:pt idx="16">
                  <c:v>12244.692765385485</c:v>
                </c:pt>
                <c:pt idx="17">
                  <c:v>12294.708474722729</c:v>
                </c:pt>
                <c:pt idx="18">
                  <c:v>12344.928482495461</c:v>
                </c:pt>
                <c:pt idx="19">
                  <c:v>12395.353623159075</c:v>
                </c:pt>
                <c:pt idx="20">
                  <c:v>12445.984734625557</c:v>
                </c:pt>
                <c:pt idx="21">
                  <c:v>12496.822658218729</c:v>
                </c:pt>
                <c:pt idx="22">
                  <c:v>12547.868238701358</c:v>
                </c:pt>
                <c:pt idx="23">
                  <c:v>12599.122324286272</c:v>
                </c:pt>
                <c:pt idx="24">
                  <c:v>12650.585766651098</c:v>
                </c:pt>
                <c:pt idx="25">
                  <c:v>12702.259420952267</c:v>
                </c:pt>
                <c:pt idx="26">
                  <c:v>12754.144145839264</c:v>
                </c:pt>
                <c:pt idx="27">
                  <c:v>12806.240803468885</c:v>
                </c:pt>
                <c:pt idx="28">
                  <c:v>12858.550259519565</c:v>
                </c:pt>
                <c:pt idx="29">
                  <c:v>12911.073383205759</c:v>
                </c:pt>
                <c:pt idx="30">
                  <c:v>12963.811047292395</c:v>
                </c:pt>
                <c:pt idx="31">
                  <c:v>13016.764128109366</c:v>
                </c:pt>
                <c:pt idx="32">
                  <c:v>13069.933505566094</c:v>
                </c:pt>
                <c:pt idx="33">
                  <c:v>13123.32006316616</c:v>
                </c:pt>
                <c:pt idx="34">
                  <c:v>13176.924688021976</c:v>
                </c:pt>
                <c:pt idx="35">
                  <c:v>13230.748270869526</c:v>
                </c:pt>
                <c:pt idx="36">
                  <c:v>13284.791706083173</c:v>
                </c:pt>
                <c:pt idx="37">
                  <c:v>13339.055891690519</c:v>
                </c:pt>
                <c:pt idx="38">
                  <c:v>13393.541729387318</c:v>
                </c:pt>
                <c:pt idx="39">
                  <c:v>13448.250124552475</c:v>
                </c:pt>
                <c:pt idx="40">
                  <c:v>13503.181986263075</c:v>
                </c:pt>
                <c:pt idx="41">
                  <c:v>13558.338227309507</c:v>
                </c:pt>
                <c:pt idx="42">
                  <c:v>13613.719764210606</c:v>
                </c:pt>
                <c:pt idx="43">
                  <c:v>13669.327517228912</c:v>
                </c:pt>
                <c:pt idx="44">
                  <c:v>13725.162410385938</c:v>
                </c:pt>
                <c:pt idx="45">
                  <c:v>13781.225371477538</c:v>
                </c:pt>
                <c:pt idx="46">
                  <c:v>13837.517332089315</c:v>
                </c:pt>
                <c:pt idx="47">
                  <c:v>13894.039227612113</c:v>
                </c:pt>
                <c:pt idx="48">
                  <c:v>13950.791997257546</c:v>
                </c:pt>
                <c:pt idx="49">
                  <c:v>14007.776584073612</c:v>
                </c:pt>
                <c:pt idx="50">
                  <c:v>14064.993934960365</c:v>
                </c:pt>
                <c:pt idx="51">
                  <c:v>14122.445000685646</c:v>
                </c:pt>
                <c:pt idx="52">
                  <c:v>14180.130735900886</c:v>
                </c:pt>
                <c:pt idx="53">
                  <c:v>14238.052099156963</c:v>
                </c:pt>
                <c:pt idx="54">
                  <c:v>14296.210052920129</c:v>
                </c:pt>
                <c:pt idx="55">
                  <c:v>14354.605563588017</c:v>
                </c:pt>
                <c:pt idx="56">
                  <c:v>14413.239601505684</c:v>
                </c:pt>
                <c:pt idx="57">
                  <c:v>14472.113140981737</c:v>
                </c:pt>
                <c:pt idx="58">
                  <c:v>14531.227160304532</c:v>
                </c:pt>
                <c:pt idx="59">
                  <c:v>14590.582641758425</c:v>
                </c:pt>
                <c:pt idx="60">
                  <c:v>14650.18057164009</c:v>
                </c:pt>
                <c:pt idx="61">
                  <c:v>14710.021940274915</c:v>
                </c:pt>
                <c:pt idx="62">
                  <c:v>14770.107742033455</c:v>
                </c:pt>
                <c:pt idx="63">
                  <c:v>14830.438975347952</c:v>
                </c:pt>
                <c:pt idx="64">
                  <c:v>14891.01664272893</c:v>
                </c:pt>
                <c:pt idx="65">
                  <c:v>14951.841750781856</c:v>
                </c:pt>
                <c:pt idx="66">
                  <c:v>15012.915310223856</c:v>
                </c:pt>
                <c:pt idx="67">
                  <c:v>15074.238335900525</c:v>
                </c:pt>
                <c:pt idx="68">
                  <c:v>15135.811846802779</c:v>
                </c:pt>
                <c:pt idx="69">
                  <c:v>15197.636866083783</c:v>
                </c:pt>
                <c:pt idx="70">
                  <c:v>15259.714421075976</c:v>
                </c:pt>
                <c:pt idx="71">
                  <c:v>15322.045543308115</c:v>
                </c:pt>
                <c:pt idx="72">
                  <c:v>15384.631268522426</c:v>
                </c:pt>
                <c:pt idx="73">
                  <c:v>15447.47263669182</c:v>
                </c:pt>
                <c:pt idx="74">
                  <c:v>15510.570692037165</c:v>
                </c:pt>
                <c:pt idx="75">
                  <c:v>15573.926483044646</c:v>
                </c:pt>
                <c:pt idx="76">
                  <c:v>15637.541062483186</c:v>
                </c:pt>
                <c:pt idx="77">
                  <c:v>15701.415487421929</c:v>
                </c:pt>
                <c:pt idx="78">
                  <c:v>15765.550819247823</c:v>
                </c:pt>
                <c:pt idx="79">
                  <c:v>15829.948123683236</c:v>
                </c:pt>
                <c:pt idx="80">
                  <c:v>15894.608470803685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E5-41E6-9268-DF69C0E63241}"/>
            </c:ext>
          </c:extLst>
        </c:ser>
        <c:ser>
          <c:idx val="1"/>
          <c:order val="1"/>
          <c:tx>
            <c:strRef>
              <c:f>'Red Knot'!$E$1</c:f>
              <c:strCache>
                <c:ptCount val="1"/>
                <c:pt idx="0">
                  <c:v>Adult (reanalysis)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'Red Knot'!$A$2:$A$82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'Red Knot'!$E$2:$E$82</c:f>
              <c:numCache>
                <c:formatCode>0</c:formatCode>
                <c:ptCount val="81"/>
                <c:pt idx="0">
                  <c:v>38000</c:v>
                </c:pt>
                <c:pt idx="1">
                  <c:v>38640</c:v>
                </c:pt>
                <c:pt idx="2">
                  <c:v>38689.199999999997</c:v>
                </c:pt>
                <c:pt idx="3">
                  <c:v>38871.576000000001</c:v>
                </c:pt>
                <c:pt idx="4">
                  <c:v>39024.899279999998</c:v>
                </c:pt>
                <c:pt idx="5">
                  <c:v>39185.526038399999</c:v>
                </c:pt>
                <c:pt idx="6">
                  <c:v>39345.312647952</c:v>
                </c:pt>
                <c:pt idx="7">
                  <c:v>39506.08722404256</c:v>
                </c:pt>
                <c:pt idx="8">
                  <c:v>39667.443380542398</c:v>
                </c:pt>
                <c:pt idx="9">
                  <c:v>39829.475462232644</c:v>
                </c:pt>
                <c:pt idx="10">
                  <c:v>39992.165621163505</c:v>
                </c:pt>
                <c:pt idx="11">
                  <c:v>40155.521163509882</c:v>
                </c:pt>
                <c:pt idx="12">
                  <c:v>40319.543772299498</c:v>
                </c:pt>
                <c:pt idx="13">
                  <c:v>40484.236404183335</c:v>
                </c:pt>
                <c:pt idx="14">
                  <c:v>40649.601744030384</c:v>
                </c:pt>
                <c:pt idx="15">
                  <c:v>40815.642551284953</c:v>
                </c:pt>
                <c:pt idx="16">
                  <c:v>40982.361582409096</c:v>
                </c:pt>
                <c:pt idx="17">
                  <c:v>41149.761608318207</c:v>
                </c:pt>
                <c:pt idx="18">
                  <c:v>41317.845410530252</c:v>
                </c:pt>
                <c:pt idx="19">
                  <c:v>41486.615782085195</c:v>
                </c:pt>
                <c:pt idx="20">
                  <c:v>41656.075527395762</c:v>
                </c:pt>
                <c:pt idx="21">
                  <c:v>41826.227462337862</c:v>
                </c:pt>
                <c:pt idx="22">
                  <c:v>41997.074414287577</c:v>
                </c:pt>
                <c:pt idx="23">
                  <c:v>42168.619222170331</c:v>
                </c:pt>
                <c:pt idx="24">
                  <c:v>42340.864736507559</c:v>
                </c:pt>
                <c:pt idx="25">
                  <c:v>42513.813819464216</c:v>
                </c:pt>
                <c:pt idx="26">
                  <c:v>42687.469344896286</c:v>
                </c:pt>
                <c:pt idx="27">
                  <c:v>42861.834198398552</c:v>
                </c:pt>
                <c:pt idx="28">
                  <c:v>43036.911277352534</c:v>
                </c:pt>
                <c:pt idx="29">
                  <c:v>43212.703490974651</c:v>
                </c:pt>
                <c:pt idx="30">
                  <c:v>43389.213760364553</c:v>
                </c:pt>
                <c:pt idx="31">
                  <c:v>43566.445018553648</c:v>
                </c:pt>
                <c:pt idx="32">
                  <c:v>43744.400210553868</c:v>
                </c:pt>
                <c:pt idx="33">
                  <c:v>43923.082293406587</c:v>
                </c:pt>
                <c:pt idx="34">
                  <c:v>44102.494236231752</c:v>
                </c:pt>
                <c:pt idx="35">
                  <c:v>44282.639020277245</c:v>
                </c:pt>
                <c:pt idx="36">
                  <c:v>44463.519638968399</c:v>
                </c:pt>
                <c:pt idx="37">
                  <c:v>44645.139097957726</c:v>
                </c:pt>
                <c:pt idx="38">
                  <c:v>44827.500415174916</c:v>
                </c:pt>
                <c:pt idx="39">
                  <c:v>45010.606620876919</c:v>
                </c:pt>
                <c:pt idx="40">
                  <c:v>45194.460757698354</c:v>
                </c:pt>
                <c:pt idx="41">
                  <c:v>45379.065880702023</c:v>
                </c:pt>
                <c:pt idx="42">
                  <c:v>45564.425057429711</c:v>
                </c:pt>
                <c:pt idx="43">
                  <c:v>45750.541367953127</c:v>
                </c:pt>
                <c:pt idx="44">
                  <c:v>45937.417904925125</c:v>
                </c:pt>
                <c:pt idx="45">
                  <c:v>46125.057773631052</c:v>
                </c:pt>
                <c:pt idx="46">
                  <c:v>46313.464092040376</c:v>
                </c:pt>
                <c:pt idx="47">
                  <c:v>46502.639990858486</c:v>
                </c:pt>
                <c:pt idx="48">
                  <c:v>46692.588613578708</c:v>
                </c:pt>
                <c:pt idx="49">
                  <c:v>46883.313116534548</c:v>
                </c:pt>
                <c:pt idx="50">
                  <c:v>47074.816668952153</c:v>
                </c:pt>
                <c:pt idx="51">
                  <c:v>47267.102453002954</c:v>
                </c:pt>
                <c:pt idx="52">
                  <c:v>47460.173663856542</c:v>
                </c:pt>
                <c:pt idx="53">
                  <c:v>47654.033509733767</c:v>
                </c:pt>
                <c:pt idx="54">
                  <c:v>47848.685211960059</c:v>
                </c:pt>
                <c:pt idx="55">
                  <c:v>48044.132005018946</c:v>
                </c:pt>
                <c:pt idx="56">
                  <c:v>48240.377136605792</c:v>
                </c:pt>
                <c:pt idx="57">
                  <c:v>48437.423867681777</c:v>
                </c:pt>
                <c:pt idx="58">
                  <c:v>48635.275472528083</c:v>
                </c:pt>
                <c:pt idx="59">
                  <c:v>48833.935238800303</c:v>
                </c:pt>
                <c:pt idx="60">
                  <c:v>49033.406467583052</c:v>
                </c:pt>
                <c:pt idx="61">
                  <c:v>49233.692473444855</c:v>
                </c:pt>
                <c:pt idx="62">
                  <c:v>49434.796584493175</c:v>
                </c:pt>
                <c:pt idx="63">
                  <c:v>49636.722142429768</c:v>
                </c:pt>
                <c:pt idx="64">
                  <c:v>49839.472502606186</c:v>
                </c:pt>
                <c:pt idx="65">
                  <c:v>50043.051034079523</c:v>
                </c:pt>
                <c:pt idx="66">
                  <c:v>50247.46111966842</c:v>
                </c:pt>
                <c:pt idx="67">
                  <c:v>50452.706156009262</c:v>
                </c:pt>
                <c:pt idx="68">
                  <c:v>50658.789553612616</c:v>
                </c:pt>
                <c:pt idx="69">
                  <c:v>50865.714736919923</c:v>
                </c:pt>
                <c:pt idx="70">
                  <c:v>51073.485144360384</c:v>
                </c:pt>
                <c:pt idx="71">
                  <c:v>51282.10422840809</c:v>
                </c:pt>
                <c:pt idx="72">
                  <c:v>51491.575455639402</c:v>
                </c:pt>
                <c:pt idx="73">
                  <c:v>51701.902306790551</c:v>
                </c:pt>
                <c:pt idx="74">
                  <c:v>51913.088276815492</c:v>
                </c:pt>
                <c:pt idx="75">
                  <c:v>52125.136874943957</c:v>
                </c:pt>
                <c:pt idx="76">
                  <c:v>52338.051624739768</c:v>
                </c:pt>
                <c:pt idx="77">
                  <c:v>52551.836064159412</c:v>
                </c:pt>
                <c:pt idx="78">
                  <c:v>52766.493745610787</c:v>
                </c:pt>
                <c:pt idx="79">
                  <c:v>52982.028236012287</c:v>
                </c:pt>
                <c:pt idx="80">
                  <c:v>53198.44311685201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E5-41E6-9268-DF69C0E6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076079"/>
        <c:axId val="998072751"/>
      </c:scatterChart>
      <c:valAx>
        <c:axId val="99807607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2751"/>
        <c:crosses val="autoZero"/>
        <c:crossBetween val="midCat"/>
      </c:valAx>
      <c:valAx>
        <c:axId val="99807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053827646544182"/>
          <c:y val="3.298556430446193E-2"/>
          <c:w val="0.31003455818022746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Plover</a:t>
            </a:r>
            <a:r>
              <a:rPr lang="en-US" baseline="0"/>
              <a:t> simulation</a:t>
            </a:r>
            <a:endParaRPr lang="en-US"/>
          </a:p>
        </c:rich>
      </c:tx>
      <c:layout>
        <c:manualLayout>
          <c:xMode val="edge"/>
          <c:yMode val="edge"/>
          <c:x val="0.2831111111111110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381452318461"/>
          <c:y val="0.17171296296296296"/>
          <c:w val="0.80084951881014876"/>
          <c:h val="0.651072105570136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'Piping Plover'!$B$1</c:f>
              <c:strCache>
                <c:ptCount val="1"/>
                <c:pt idx="0">
                  <c:v>Fledglings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'Piping Plover'!$A$2:$A$82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'Piping Plover'!$B$2:$B$82</c:f>
              <c:numCache>
                <c:formatCode>0</c:formatCode>
                <c:ptCount val="81"/>
                <c:pt idx="0">
                  <c:v>7</c:v>
                </c:pt>
                <c:pt idx="1">
                  <c:v>5.4969548399999999</c:v>
                </c:pt>
                <c:pt idx="2">
                  <c:v>5.5502261435881728</c:v>
                </c:pt>
                <c:pt idx="3">
                  <c:v>5.5637284622116727</c:v>
                </c:pt>
                <c:pt idx="4">
                  <c:v>5.5782868266263659</c:v>
                </c:pt>
                <c:pt idx="5">
                  <c:v>5.5928571090703763</c:v>
                </c:pt>
                <c:pt idx="6">
                  <c:v>5.6074661180986709</c:v>
                </c:pt>
                <c:pt idx="7">
                  <c:v>5.622113269950952</c:v>
                </c:pt>
                <c:pt idx="8">
                  <c:v>5.6367986817782656</c:v>
                </c:pt>
                <c:pt idx="9">
                  <c:v>5.6515224530706405</c:v>
                </c:pt>
                <c:pt idx="10">
                  <c:v>5.6662846840375432</c:v>
                </c:pt>
                <c:pt idx="11">
                  <c:v>5.6810854751384436</c:v>
                </c:pt>
                <c:pt idx="12">
                  <c:v>5.6959249270955183</c:v>
                </c:pt>
                <c:pt idx="13">
                  <c:v>5.7108031408940318</c:v>
                </c:pt>
                <c:pt idx="14">
                  <c:v>5.7257202177830306</c:v>
                </c:pt>
                <c:pt idx="15">
                  <c:v>5.7406762592760296</c:v>
                </c:pt>
                <c:pt idx="16">
                  <c:v>5.7556713671517068</c:v>
                </c:pt>
                <c:pt idx="17">
                  <c:v>5.7707056434545958</c:v>
                </c:pt>
                <c:pt idx="18">
                  <c:v>5.7857791904957754</c:v>
                </c:pt>
                <c:pt idx="19">
                  <c:v>5.8008921108535727</c:v>
                </c:pt>
                <c:pt idx="20">
                  <c:v>5.8160445073742544</c:v>
                </c:pt>
                <c:pt idx="21">
                  <c:v>5.8312364831727335</c:v>
                </c:pt>
                <c:pt idx="22">
                  <c:v>5.8464681416332631</c:v>
                </c:pt>
                <c:pt idx="23">
                  <c:v>5.8617395864101471</c:v>
                </c:pt>
                <c:pt idx="24">
                  <c:v>5.8770509214284425</c:v>
                </c:pt>
                <c:pt idx="25">
                  <c:v>5.8924022508846665</c:v>
                </c:pt>
                <c:pt idx="26">
                  <c:v>5.9077936792475061</c:v>
                </c:pt>
                <c:pt idx="27">
                  <c:v>5.9232253112585287</c:v>
                </c:pt>
                <c:pt idx="28">
                  <c:v>5.9386972519328953</c:v>
                </c:pt>
                <c:pt idx="29">
                  <c:v>5.9542096065600756</c:v>
                </c:pt>
                <c:pt idx="30">
                  <c:v>5.9697624807045617</c:v>
                </c:pt>
                <c:pt idx="31">
                  <c:v>5.9853559802065925</c:v>
                </c:pt>
                <c:pt idx="32">
                  <c:v>6.0009902111828657</c:v>
                </c:pt>
                <c:pt idx="33">
                  <c:v>6.0166652800272686</c:v>
                </c:pt>
                <c:pt idx="34">
                  <c:v>6.0323812934115919</c:v>
                </c:pt>
                <c:pt idx="35">
                  <c:v>6.0481383582862689</c:v>
                </c:pt>
                <c:pt idx="36">
                  <c:v>6.0639365818810909</c:v>
                </c:pt>
                <c:pt idx="37">
                  <c:v>6.0797760717059433</c:v>
                </c:pt>
                <c:pt idx="38">
                  <c:v>6.0956569355515358</c:v>
                </c:pt>
                <c:pt idx="39">
                  <c:v>6.1115792814901395</c:v>
                </c:pt>
                <c:pt idx="40">
                  <c:v>6.1275432178763136</c:v>
                </c:pt>
                <c:pt idx="41">
                  <c:v>6.1435488533476512</c:v>
                </c:pt>
                <c:pt idx="42">
                  <c:v>6.1595962968255149</c:v>
                </c:pt>
                <c:pt idx="43">
                  <c:v>6.1756856575157775</c:v>
                </c:pt>
                <c:pt idx="44">
                  <c:v>6.1918170449095697</c:v>
                </c:pt>
                <c:pt idx="45">
                  <c:v>6.2079905687840196</c:v>
                </c:pt>
                <c:pt idx="46">
                  <c:v>6.2242063392029978</c:v>
                </c:pt>
                <c:pt idx="47">
                  <c:v>6.2404644665178797</c:v>
                </c:pt>
                <c:pt idx="48">
                  <c:v>6.2567650613682799</c:v>
                </c:pt>
                <c:pt idx="49">
                  <c:v>6.273108234682816</c:v>
                </c:pt>
                <c:pt idx="50">
                  <c:v>6.2894940976798575</c:v>
                </c:pt>
                <c:pt idx="51">
                  <c:v>6.30592276186829</c:v>
                </c:pt>
                <c:pt idx="52">
                  <c:v>6.3223943390482633</c:v>
                </c:pt>
                <c:pt idx="53">
                  <c:v>6.3389089413119617</c:v>
                </c:pt>
                <c:pt idx="54">
                  <c:v>6.3554666810443639</c:v>
                </c:pt>
                <c:pt idx="55">
                  <c:v>6.3720676709240056</c:v>
                </c:pt>
                <c:pt idx="56">
                  <c:v>6.3887120239237465</c:v>
                </c:pt>
                <c:pt idx="57">
                  <c:v>6.4053998533115433</c:v>
                </c:pt>
                <c:pt idx="58">
                  <c:v>6.4221312726512174</c:v>
                </c:pt>
                <c:pt idx="59">
                  <c:v>6.438906395803226</c:v>
                </c:pt>
                <c:pt idx="60">
                  <c:v>6.4557253369254415</c:v>
                </c:pt>
                <c:pt idx="61">
                  <c:v>6.4725882104739236</c:v>
                </c:pt>
                <c:pt idx="62">
                  <c:v>6.4894951312037019</c:v>
                </c:pt>
                <c:pt idx="63">
                  <c:v>6.5064462141695536</c:v>
                </c:pt>
                <c:pt idx="64">
                  <c:v>6.5234415747267906</c:v>
                </c:pt>
                <c:pt idx="65">
                  <c:v>6.5404813285320405</c:v>
                </c:pt>
                <c:pt idx="66">
                  <c:v>6.5575655915440372</c:v>
                </c:pt>
                <c:pt idx="67">
                  <c:v>6.5746944800244052</c:v>
                </c:pt>
                <c:pt idx="68">
                  <c:v>6.5918681105384556</c:v>
                </c:pt>
                <c:pt idx="69">
                  <c:v>6.6090865999559778</c:v>
                </c:pt>
                <c:pt idx="70">
                  <c:v>6.6263500654520335</c:v>
                </c:pt>
                <c:pt idx="71">
                  <c:v>6.6436586245077542</c:v>
                </c:pt>
                <c:pt idx="72">
                  <c:v>6.6610123949111459</c:v>
                </c:pt>
                <c:pt idx="73">
                  <c:v>6.6784114947578797</c:v>
                </c:pt>
                <c:pt idx="74">
                  <c:v>6.6958560424521067</c:v>
                </c:pt>
                <c:pt idx="75">
                  <c:v>6.7133461567072592</c:v>
                </c:pt>
                <c:pt idx="76">
                  <c:v>6.7308819565468561</c:v>
                </c:pt>
                <c:pt idx="77">
                  <c:v>6.7484635613053179</c:v>
                </c:pt>
                <c:pt idx="78">
                  <c:v>6.7660910906287741</c:v>
                </c:pt>
                <c:pt idx="79">
                  <c:v>6.7837646644758784</c:v>
                </c:pt>
                <c:pt idx="80">
                  <c:v>6.8014844031186321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C2-435A-9226-E032E210BA44}"/>
            </c:ext>
          </c:extLst>
        </c:ser>
        <c:ser>
          <c:idx val="1"/>
          <c:order val="1"/>
          <c:tx>
            <c:strRef>
              <c:f>'Piping Plover'!$C$1</c:f>
              <c:strCache>
                <c:ptCount val="1"/>
                <c:pt idx="0">
                  <c:v>Adults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'Piping Plover'!$A$2:$A$82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'Piping Plover'!$C$2:$C$82</c:f>
              <c:numCache>
                <c:formatCode>0</c:formatCode>
                <c:ptCount val="81"/>
                <c:pt idx="0">
                  <c:v>20</c:v>
                </c:pt>
                <c:pt idx="1">
                  <c:v>21.06</c:v>
                </c:pt>
                <c:pt idx="2">
                  <c:v>21.089233807199999</c:v>
                </c:pt>
                <c:pt idx="3">
                  <c:v>21.14497989940114</c:v>
                </c:pt>
                <c:pt idx="4">
                  <c:v>21.200195422573739</c:v>
                </c:pt>
                <c:pt idx="5">
                  <c:v>21.255572468630969</c:v>
                </c:pt>
                <c:pt idx="6">
                  <c:v>21.311093721597139</c:v>
                </c:pt>
                <c:pt idx="7">
                  <c:v>21.366760011854797</c:v>
                </c:pt>
                <c:pt idx="8">
                  <c:v>21.422571706648128</c:v>
                </c:pt>
                <c:pt idx="9">
                  <c:v>21.478529186082302</c:v>
                </c:pt>
                <c:pt idx="10">
                  <c:v>21.53463283095093</c:v>
                </c:pt>
                <c:pt idx="11">
                  <c:v>21.590883023050065</c:v>
                </c:pt>
                <c:pt idx="12">
                  <c:v>21.647280145172854</c:v>
                </c:pt>
                <c:pt idx="13">
                  <c:v>21.703824581112325</c:v>
                </c:pt>
                <c:pt idx="14">
                  <c:v>21.760516715664014</c:v>
                </c:pt>
                <c:pt idx="15">
                  <c:v>21.81735693462857</c:v>
                </c:pt>
                <c:pt idx="16">
                  <c:v>21.874345624814381</c:v>
                </c:pt>
                <c:pt idx="17">
                  <c:v>21.931483174040213</c:v>
                </c:pt>
                <c:pt idx="18">
                  <c:v>21.988769971137845</c:v>
                </c:pt>
                <c:pt idx="19">
                  <c:v>22.046206405954717</c:v>
                </c:pt>
                <c:pt idx="20">
                  <c:v>22.103792869356582</c:v>
                </c:pt>
                <c:pt idx="21">
                  <c:v>22.161529753230162</c:v>
                </c:pt>
                <c:pt idx="22">
                  <c:v>22.219417450485821</c:v>
                </c:pt>
                <c:pt idx="23">
                  <c:v>22.277456355060242</c:v>
                </c:pt>
                <c:pt idx="24">
                  <c:v>22.335646861919088</c:v>
                </c:pt>
                <c:pt idx="25">
                  <c:v>22.393989367059721</c:v>
                </c:pt>
                <c:pt idx="26">
                  <c:v>22.452484267513867</c:v>
                </c:pt>
                <c:pt idx="27">
                  <c:v>22.511131961350337</c:v>
                </c:pt>
                <c:pt idx="28">
                  <c:v>22.56993284767773</c:v>
                </c:pt>
                <c:pt idx="29">
                  <c:v>22.628887326647149</c:v>
                </c:pt>
                <c:pt idx="30">
                  <c:v>22.687995799454921</c:v>
                </c:pt>
                <c:pt idx="31">
                  <c:v>22.747258668345328</c:v>
                </c:pt>
                <c:pt idx="32">
                  <c:v>22.806676336613354</c:v>
                </c:pt>
                <c:pt idx="33">
                  <c:v>22.866249208607414</c:v>
                </c:pt>
                <c:pt idx="34">
                  <c:v>22.925977689732118</c:v>
                </c:pt>
                <c:pt idx="35">
                  <c:v>22.985862186451023</c:v>
                </c:pt>
                <c:pt idx="36">
                  <c:v>23.045903106289401</c:v>
                </c:pt>
                <c:pt idx="37">
                  <c:v>23.106100857837021</c:v>
                </c:pt>
                <c:pt idx="38">
                  <c:v>23.166455850750914</c:v>
                </c:pt>
                <c:pt idx="39">
                  <c:v>23.226968495758168</c:v>
                </c:pt>
                <c:pt idx="40">
                  <c:v>23.287639204658724</c:v>
                </c:pt>
                <c:pt idx="41">
                  <c:v>23.348468390328179</c:v>
                </c:pt>
                <c:pt idx="42">
                  <c:v>23.409456466720588</c:v>
                </c:pt>
                <c:pt idx="43">
                  <c:v>23.470603848871299</c:v>
                </c:pt>
                <c:pt idx="44">
                  <c:v>23.531910952899757</c:v>
                </c:pt>
                <c:pt idx="45">
                  <c:v>23.593378196012342</c:v>
                </c:pt>
                <c:pt idx="46">
                  <c:v>23.655005996505221</c:v>
                </c:pt>
                <c:pt idx="47">
                  <c:v>23.716794773767177</c:v>
                </c:pt>
                <c:pt idx="48">
                  <c:v>23.778744948282469</c:v>
                </c:pt>
                <c:pt idx="49">
                  <c:v>23.8408569416337</c:v>
                </c:pt>
                <c:pt idx="50">
                  <c:v>23.903131176504679</c:v>
                </c:pt>
                <c:pt idx="51">
                  <c:v>23.965568076683294</c:v>
                </c:pt>
                <c:pt idx="52">
                  <c:v>24.028168067064406</c:v>
                </c:pt>
                <c:pt idx="53">
                  <c:v>24.090931573652739</c:v>
                </c:pt>
                <c:pt idx="54">
                  <c:v>24.153859023565765</c:v>
                </c:pt>
                <c:pt idx="55">
                  <c:v>24.216950845036632</c:v>
                </c:pt>
                <c:pt idx="56">
                  <c:v>24.28020746741706</c:v>
                </c:pt>
                <c:pt idx="57">
                  <c:v>24.343629321180273</c:v>
                </c:pt>
                <c:pt idx="58">
                  <c:v>24.407216837923926</c:v>
                </c:pt>
                <c:pt idx="59">
                  <c:v>24.470970450373045</c:v>
                </c:pt>
                <c:pt idx="60">
                  <c:v>24.534890592382958</c:v>
                </c:pt>
                <c:pt idx="61">
                  <c:v>24.598977698942271</c:v>
                </c:pt>
                <c:pt idx="62">
                  <c:v>24.663232206175806</c:v>
                </c:pt>
                <c:pt idx="63">
                  <c:v>24.72765455134758</c:v>
                </c:pt>
                <c:pt idx="64">
                  <c:v>24.792245172863783</c:v>
                </c:pt>
                <c:pt idx="65">
                  <c:v>24.857004510275754</c:v>
                </c:pt>
                <c:pt idx="66">
                  <c:v>24.921933004282973</c:v>
                </c:pt>
                <c:pt idx="67">
                  <c:v>24.987031096736068</c:v>
                </c:pt>
                <c:pt idx="68">
                  <c:v>25.052299230639814</c:v>
                </c:pt>
                <c:pt idx="69">
                  <c:v>25.117737850156146</c:v>
                </c:pt>
                <c:pt idx="70">
                  <c:v>25.18334740060719</c:v>
                </c:pt>
                <c:pt idx="71">
                  <c:v>25.249128328478292</c:v>
                </c:pt>
                <c:pt idx="72">
                  <c:v>25.315081081421045</c:v>
                </c:pt>
                <c:pt idx="73">
                  <c:v>25.38120610825635</c:v>
                </c:pt>
                <c:pt idx="74">
                  <c:v>25.447503858977466</c:v>
                </c:pt>
                <c:pt idx="75">
                  <c:v>25.513974784753067</c:v>
                </c:pt>
                <c:pt idx="76">
                  <c:v>25.580619337930319</c:v>
                </c:pt>
                <c:pt idx="77">
                  <c:v>25.647437972037949</c:v>
                </c:pt>
                <c:pt idx="78">
                  <c:v>25.714431141789337</c:v>
                </c:pt>
                <c:pt idx="79">
                  <c:v>25.781599303085628</c:v>
                </c:pt>
                <c:pt idx="80">
                  <c:v>25.848942913018792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C2-435A-9226-E032E210B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076079"/>
        <c:axId val="998072751"/>
      </c:scatterChart>
      <c:valAx>
        <c:axId val="99807607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2751"/>
        <c:crosses val="autoZero"/>
        <c:crossBetween val="midCat"/>
      </c:valAx>
      <c:valAx>
        <c:axId val="99807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07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053827646544182"/>
          <c:y val="3.298556430446193E-2"/>
          <c:w val="0.31003455818022746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16</xdr:row>
      <xdr:rowOff>152400</xdr:rowOff>
    </xdr:from>
    <xdr:to>
      <xdr:col>8</xdr:col>
      <xdr:colOff>485775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74D513-6AD0-4329-A02D-1A9BE30D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16</xdr:row>
      <xdr:rowOff>152400</xdr:rowOff>
    </xdr:from>
    <xdr:to>
      <xdr:col>8</xdr:col>
      <xdr:colOff>390525</xdr:colOff>
      <xdr:row>31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6D647D-906C-4299-9F1E-0AD17CA5D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919162</xdr:colOff>
      <xdr:row>16</xdr:row>
      <xdr:rowOff>157162</xdr:rowOff>
    </xdr:from>
    <xdr:to>
      <xdr:col>15</xdr:col>
      <xdr:colOff>204787</xdr:colOff>
      <xdr:row>31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8910A6-5B3E-42BF-AAFF-57C8B1F21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23</xdr:row>
      <xdr:rowOff>0</xdr:rowOff>
    </xdr:from>
    <xdr:to>
      <xdr:col>17</xdr:col>
      <xdr:colOff>323850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A205C4-E7CE-4891-8F8B-311AE353C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12</xdr:col>
      <xdr:colOff>542925</xdr:colOff>
      <xdr:row>37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6FFB62-A2FE-4171-BE54-1B20525AE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12</xdr:col>
      <xdr:colOff>542925</xdr:colOff>
      <xdr:row>27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EB4FBF-2BE3-4925-9F40-4ACECDDD6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12</xdr:col>
      <xdr:colOff>542925</xdr:colOff>
      <xdr:row>42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ACD47B4-8ADD-4282-9262-C12D90615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10</xdr:col>
      <xdr:colOff>0</xdr:colOff>
      <xdr:row>24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6D2065-6564-4B56-BB07-B01904D5B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5FEC-48D2-44C9-857D-35753135470A}">
  <dimension ref="A1:G52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55000000000000004"/>
  <cols>
    <col min="2" max="2" width="17.26171875" style="10" customWidth="1"/>
    <col min="5" max="5" width="21.26171875" style="1" customWidth="1"/>
    <col min="7" max="7" width="17.41796875" customWidth="1"/>
    <col min="9" max="9" width="19.83984375" customWidth="1"/>
    <col min="10" max="10" width="13.68359375" customWidth="1"/>
  </cols>
  <sheetData>
    <row r="1" spans="1:7" x14ac:dyDescent="0.55000000000000004">
      <c r="A1" s="1" t="s">
        <v>0</v>
      </c>
      <c r="B1" s="9" t="s">
        <v>7</v>
      </c>
    </row>
    <row r="2" spans="1:7" ht="14.7" thickBot="1" x14ac:dyDescent="0.6">
      <c r="A2">
        <v>0</v>
      </c>
      <c r="B2" s="10">
        <f>G3</f>
        <v>10</v>
      </c>
      <c r="E2" s="11" t="s">
        <v>6</v>
      </c>
      <c r="F2" s="11" t="s">
        <v>35</v>
      </c>
      <c r="G2" s="1" t="s">
        <v>45</v>
      </c>
    </row>
    <row r="3" spans="1:7" x14ac:dyDescent="0.55000000000000004">
      <c r="A3">
        <v>1</v>
      </c>
      <c r="B3" s="10">
        <f>B2*$G$11</f>
        <v>10.5</v>
      </c>
      <c r="E3" s="3" t="s">
        <v>1</v>
      </c>
      <c r="F3" s="14">
        <v>10</v>
      </c>
      <c r="G3" s="22">
        <v>10</v>
      </c>
    </row>
    <row r="4" spans="1:7" x14ac:dyDescent="0.55000000000000004">
      <c r="A4">
        <v>2</v>
      </c>
      <c r="B4" s="10">
        <f t="shared" ref="B4:B52" si="0">B3*$G$11</f>
        <v>11.025</v>
      </c>
      <c r="E4" s="5" t="s">
        <v>2</v>
      </c>
      <c r="F4" s="12">
        <v>0.45</v>
      </c>
      <c r="G4" s="23">
        <v>0.45</v>
      </c>
    </row>
    <row r="5" spans="1:7" ht="14.7" thickBot="1" x14ac:dyDescent="0.6">
      <c r="A5">
        <v>3</v>
      </c>
      <c r="B5" s="10">
        <f t="shared" si="0"/>
        <v>11.576250000000002</v>
      </c>
      <c r="E5" s="7" t="s">
        <v>3</v>
      </c>
      <c r="F5" s="15">
        <v>0.4</v>
      </c>
      <c r="G5" s="24">
        <v>0.4</v>
      </c>
    </row>
    <row r="6" spans="1:7" x14ac:dyDescent="0.55000000000000004">
      <c r="A6">
        <v>4</v>
      </c>
      <c r="B6" s="10">
        <f t="shared" si="0"/>
        <v>12.155062500000001</v>
      </c>
    </row>
    <row r="7" spans="1:7" x14ac:dyDescent="0.55000000000000004">
      <c r="A7">
        <v>5</v>
      </c>
      <c r="B7" s="10">
        <f t="shared" si="0"/>
        <v>12.762815625000002</v>
      </c>
    </row>
    <row r="8" spans="1:7" x14ac:dyDescent="0.55000000000000004">
      <c r="A8">
        <v>6</v>
      </c>
      <c r="B8" s="10">
        <f t="shared" si="0"/>
        <v>13.400956406250003</v>
      </c>
    </row>
    <row r="9" spans="1:7" ht="14.7" thickBot="1" x14ac:dyDescent="0.6">
      <c r="A9">
        <v>7</v>
      </c>
      <c r="B9" s="10">
        <f t="shared" si="0"/>
        <v>14.071004226562504</v>
      </c>
      <c r="E9" s="1" t="s">
        <v>46</v>
      </c>
      <c r="F9" s="1" t="s">
        <v>35</v>
      </c>
      <c r="G9" s="1" t="s">
        <v>45</v>
      </c>
    </row>
    <row r="10" spans="1:7" x14ac:dyDescent="0.55000000000000004">
      <c r="A10">
        <v>8</v>
      </c>
      <c r="B10" s="10">
        <f t="shared" si="0"/>
        <v>14.774554437890631</v>
      </c>
      <c r="E10" s="3" t="s">
        <v>4</v>
      </c>
      <c r="F10" s="14">
        <f>F4-F5</f>
        <v>4.9999999999999989E-2</v>
      </c>
      <c r="G10" s="4">
        <f>G4-G5</f>
        <v>4.9999999999999989E-2</v>
      </c>
    </row>
    <row r="11" spans="1:7" x14ac:dyDescent="0.55000000000000004">
      <c r="A11">
        <v>9</v>
      </c>
      <c r="B11" s="10">
        <f t="shared" si="0"/>
        <v>15.513282159785163</v>
      </c>
      <c r="E11" s="5" t="s">
        <v>5</v>
      </c>
      <c r="F11" s="12">
        <f>1+F10</f>
        <v>1.05</v>
      </c>
      <c r="G11" s="6">
        <f>1+G10</f>
        <v>1.05</v>
      </c>
    </row>
    <row r="12" spans="1:7" ht="14.7" thickBot="1" x14ac:dyDescent="0.6">
      <c r="A12">
        <v>10</v>
      </c>
      <c r="B12" s="10">
        <f t="shared" si="0"/>
        <v>16.288946267774421</v>
      </c>
      <c r="E12" s="7" t="s">
        <v>8</v>
      </c>
      <c r="F12" s="15">
        <f>LN(2)/F10</f>
        <v>13.862943611198908</v>
      </c>
      <c r="G12" s="8">
        <f>LN(2)/G10</f>
        <v>13.862943611198908</v>
      </c>
    </row>
    <row r="13" spans="1:7" x14ac:dyDescent="0.55000000000000004">
      <c r="A13">
        <v>11</v>
      </c>
      <c r="B13" s="10">
        <f t="shared" si="0"/>
        <v>17.103393581163143</v>
      </c>
    </row>
    <row r="14" spans="1:7" x14ac:dyDescent="0.55000000000000004">
      <c r="A14">
        <v>12</v>
      </c>
      <c r="B14" s="10">
        <f t="shared" si="0"/>
        <v>17.9585632602213</v>
      </c>
    </row>
    <row r="15" spans="1:7" x14ac:dyDescent="0.55000000000000004">
      <c r="A15">
        <v>13</v>
      </c>
      <c r="B15" s="10">
        <f t="shared" si="0"/>
        <v>18.856491423232367</v>
      </c>
    </row>
    <row r="16" spans="1:7" x14ac:dyDescent="0.55000000000000004">
      <c r="A16">
        <v>14</v>
      </c>
      <c r="B16" s="10">
        <f t="shared" si="0"/>
        <v>19.799315994393986</v>
      </c>
    </row>
    <row r="17" spans="1:2" x14ac:dyDescent="0.55000000000000004">
      <c r="A17">
        <v>15</v>
      </c>
      <c r="B17" s="10">
        <f t="shared" si="0"/>
        <v>20.789281794113688</v>
      </c>
    </row>
    <row r="18" spans="1:2" x14ac:dyDescent="0.55000000000000004">
      <c r="A18">
        <v>16</v>
      </c>
      <c r="B18" s="10">
        <f t="shared" si="0"/>
        <v>21.828745883819373</v>
      </c>
    </row>
    <row r="19" spans="1:2" x14ac:dyDescent="0.55000000000000004">
      <c r="A19">
        <v>17</v>
      </c>
      <c r="B19" s="10">
        <f t="shared" si="0"/>
        <v>22.920183178010344</v>
      </c>
    </row>
    <row r="20" spans="1:2" x14ac:dyDescent="0.55000000000000004">
      <c r="A20">
        <v>18</v>
      </c>
      <c r="B20" s="10">
        <f t="shared" si="0"/>
        <v>24.066192336910863</v>
      </c>
    </row>
    <row r="21" spans="1:2" x14ac:dyDescent="0.55000000000000004">
      <c r="A21">
        <v>19</v>
      </c>
      <c r="B21" s="10">
        <f t="shared" si="0"/>
        <v>25.269501953756407</v>
      </c>
    </row>
    <row r="22" spans="1:2" x14ac:dyDescent="0.55000000000000004">
      <c r="A22">
        <v>20</v>
      </c>
      <c r="B22" s="10">
        <f t="shared" si="0"/>
        <v>26.532977051444227</v>
      </c>
    </row>
    <row r="23" spans="1:2" x14ac:dyDescent="0.55000000000000004">
      <c r="A23">
        <v>21</v>
      </c>
      <c r="B23" s="10">
        <f t="shared" si="0"/>
        <v>27.85962590401644</v>
      </c>
    </row>
    <row r="24" spans="1:2" x14ac:dyDescent="0.55000000000000004">
      <c r="A24">
        <v>22</v>
      </c>
      <c r="B24" s="10">
        <f t="shared" si="0"/>
        <v>29.252607199217262</v>
      </c>
    </row>
    <row r="25" spans="1:2" x14ac:dyDescent="0.55000000000000004">
      <c r="A25">
        <v>23</v>
      </c>
      <c r="B25" s="10">
        <f t="shared" si="0"/>
        <v>30.715237559178128</v>
      </c>
    </row>
    <row r="26" spans="1:2" x14ac:dyDescent="0.55000000000000004">
      <c r="A26">
        <v>24</v>
      </c>
      <c r="B26" s="10">
        <f t="shared" si="0"/>
        <v>32.250999437137033</v>
      </c>
    </row>
    <row r="27" spans="1:2" x14ac:dyDescent="0.55000000000000004">
      <c r="A27">
        <v>25</v>
      </c>
      <c r="B27" s="10">
        <f t="shared" si="0"/>
        <v>33.863549408993883</v>
      </c>
    </row>
    <row r="28" spans="1:2" x14ac:dyDescent="0.55000000000000004">
      <c r="A28">
        <v>26</v>
      </c>
      <c r="B28" s="10">
        <f t="shared" si="0"/>
        <v>35.55672687944358</v>
      </c>
    </row>
    <row r="29" spans="1:2" x14ac:dyDescent="0.55000000000000004">
      <c r="A29">
        <v>27</v>
      </c>
      <c r="B29" s="10">
        <f t="shared" si="0"/>
        <v>37.334563223415763</v>
      </c>
    </row>
    <row r="30" spans="1:2" x14ac:dyDescent="0.55000000000000004">
      <c r="A30">
        <v>28</v>
      </c>
      <c r="B30" s="10">
        <f t="shared" si="0"/>
        <v>39.201291384586554</v>
      </c>
    </row>
    <row r="31" spans="1:2" x14ac:dyDescent="0.55000000000000004">
      <c r="A31">
        <v>29</v>
      </c>
      <c r="B31" s="10">
        <f t="shared" si="0"/>
        <v>41.161355953815885</v>
      </c>
    </row>
    <row r="32" spans="1:2" x14ac:dyDescent="0.55000000000000004">
      <c r="A32">
        <v>30</v>
      </c>
      <c r="B32" s="10">
        <f t="shared" si="0"/>
        <v>43.219423751506682</v>
      </c>
    </row>
    <row r="33" spans="1:2" x14ac:dyDescent="0.55000000000000004">
      <c r="A33">
        <v>31</v>
      </c>
      <c r="B33" s="10">
        <f t="shared" si="0"/>
        <v>45.380394939082016</v>
      </c>
    </row>
    <row r="34" spans="1:2" x14ac:dyDescent="0.55000000000000004">
      <c r="A34">
        <v>32</v>
      </c>
      <c r="B34" s="10">
        <f t="shared" si="0"/>
        <v>47.649414686036117</v>
      </c>
    </row>
    <row r="35" spans="1:2" x14ac:dyDescent="0.55000000000000004">
      <c r="A35">
        <v>33</v>
      </c>
      <c r="B35" s="10">
        <f t="shared" si="0"/>
        <v>50.031885420337922</v>
      </c>
    </row>
    <row r="36" spans="1:2" x14ac:dyDescent="0.55000000000000004">
      <c r="A36">
        <v>34</v>
      </c>
      <c r="B36" s="10">
        <f t="shared" si="0"/>
        <v>52.53347969135482</v>
      </c>
    </row>
    <row r="37" spans="1:2" x14ac:dyDescent="0.55000000000000004">
      <c r="A37">
        <v>35</v>
      </c>
      <c r="B37" s="10">
        <f t="shared" si="0"/>
        <v>55.160153675922565</v>
      </c>
    </row>
    <row r="38" spans="1:2" x14ac:dyDescent="0.55000000000000004">
      <c r="A38">
        <v>36</v>
      </c>
      <c r="B38" s="10">
        <f t="shared" si="0"/>
        <v>57.918161359718695</v>
      </c>
    </row>
    <row r="39" spans="1:2" x14ac:dyDescent="0.55000000000000004">
      <c r="A39">
        <v>37</v>
      </c>
      <c r="B39" s="10">
        <f t="shared" si="0"/>
        <v>60.814069427704631</v>
      </c>
    </row>
    <row r="40" spans="1:2" x14ac:dyDescent="0.55000000000000004">
      <c r="A40">
        <v>38</v>
      </c>
      <c r="B40" s="10">
        <f t="shared" si="0"/>
        <v>63.854772899089866</v>
      </c>
    </row>
    <row r="41" spans="1:2" x14ac:dyDescent="0.55000000000000004">
      <c r="A41">
        <v>39</v>
      </c>
      <c r="B41" s="10">
        <f t="shared" si="0"/>
        <v>67.047511544044369</v>
      </c>
    </row>
    <row r="42" spans="1:2" x14ac:dyDescent="0.55000000000000004">
      <c r="A42">
        <v>40</v>
      </c>
      <c r="B42" s="10">
        <f t="shared" si="0"/>
        <v>70.399887121246593</v>
      </c>
    </row>
    <row r="43" spans="1:2" x14ac:dyDescent="0.55000000000000004">
      <c r="A43">
        <v>41</v>
      </c>
      <c r="B43" s="10">
        <f t="shared" si="0"/>
        <v>73.91988147730892</v>
      </c>
    </row>
    <row r="44" spans="1:2" x14ac:dyDescent="0.55000000000000004">
      <c r="A44">
        <v>42</v>
      </c>
      <c r="B44" s="10">
        <f t="shared" si="0"/>
        <v>77.615875551174369</v>
      </c>
    </row>
    <row r="45" spans="1:2" x14ac:dyDescent="0.55000000000000004">
      <c r="A45">
        <v>43</v>
      </c>
      <c r="B45" s="10">
        <f t="shared" si="0"/>
        <v>81.496669328733091</v>
      </c>
    </row>
    <row r="46" spans="1:2" x14ac:dyDescent="0.55000000000000004">
      <c r="A46">
        <v>44</v>
      </c>
      <c r="B46" s="10">
        <f t="shared" si="0"/>
        <v>85.571502795169749</v>
      </c>
    </row>
    <row r="47" spans="1:2" x14ac:dyDescent="0.55000000000000004">
      <c r="A47">
        <v>45</v>
      </c>
      <c r="B47" s="10">
        <f t="shared" si="0"/>
        <v>89.850077934928237</v>
      </c>
    </row>
    <row r="48" spans="1:2" x14ac:dyDescent="0.55000000000000004">
      <c r="A48">
        <v>46</v>
      </c>
      <c r="B48" s="10">
        <f t="shared" si="0"/>
        <v>94.34258183167465</v>
      </c>
    </row>
    <row r="49" spans="1:2" x14ac:dyDescent="0.55000000000000004">
      <c r="A49">
        <v>47</v>
      </c>
      <c r="B49" s="10">
        <f t="shared" si="0"/>
        <v>99.059710923258393</v>
      </c>
    </row>
    <row r="50" spans="1:2" x14ac:dyDescent="0.55000000000000004">
      <c r="A50">
        <v>48</v>
      </c>
      <c r="B50" s="10">
        <f t="shared" si="0"/>
        <v>104.01269646942131</v>
      </c>
    </row>
    <row r="51" spans="1:2" x14ac:dyDescent="0.55000000000000004">
      <c r="A51">
        <v>49</v>
      </c>
      <c r="B51" s="10">
        <f t="shared" si="0"/>
        <v>109.21333129289239</v>
      </c>
    </row>
    <row r="52" spans="1:2" x14ac:dyDescent="0.55000000000000004">
      <c r="A52">
        <v>50</v>
      </c>
      <c r="B52" s="10">
        <f t="shared" si="0"/>
        <v>114.67399785753702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1456-B3DA-4231-927D-921D8267BDB6}">
  <dimension ref="A1:R52"/>
  <sheetViews>
    <sheetView workbookViewId="0">
      <pane ySplit="1" topLeftCell="A2" activePane="bottomLeft" state="frozen"/>
      <selection pane="bottomLeft" activeCell="I5" sqref="I5"/>
    </sheetView>
  </sheetViews>
  <sheetFormatPr defaultRowHeight="14.4" x14ac:dyDescent="0.55000000000000004"/>
  <cols>
    <col min="2" max="2" width="17.26171875" style="10" customWidth="1"/>
    <col min="5" max="5" width="21.26171875" style="1" customWidth="1"/>
    <col min="7" max="7" width="15.41796875" customWidth="1"/>
    <col min="9" max="9" width="19.83984375" customWidth="1"/>
    <col min="10" max="10" width="13.68359375" customWidth="1"/>
  </cols>
  <sheetData>
    <row r="1" spans="1:18" x14ac:dyDescent="0.55000000000000004">
      <c r="A1" s="1" t="s">
        <v>0</v>
      </c>
      <c r="B1" s="9" t="s">
        <v>7</v>
      </c>
      <c r="Q1" t="s">
        <v>15</v>
      </c>
      <c r="R1" t="s">
        <v>16</v>
      </c>
    </row>
    <row r="2" spans="1:18" ht="14.7" thickBot="1" x14ac:dyDescent="0.6">
      <c r="A2">
        <v>0</v>
      </c>
      <c r="B2" s="10">
        <f>G3</f>
        <v>1</v>
      </c>
      <c r="E2" s="11" t="s">
        <v>6</v>
      </c>
      <c r="F2" s="11" t="s">
        <v>35</v>
      </c>
      <c r="G2" s="1" t="s">
        <v>45</v>
      </c>
      <c r="Q2">
        <v>0</v>
      </c>
      <c r="R2">
        <f t="shared" ref="R2:R33" si="0">($F$4-$F$6*Q2)-($F$5+$F$6*Q2)</f>
        <v>0.25</v>
      </c>
    </row>
    <row r="3" spans="1:18" x14ac:dyDescent="0.55000000000000004">
      <c r="A3">
        <v>1</v>
      </c>
      <c r="B3" s="10">
        <f>B2*(1+(($G$4-$G$6*B2)-($G$5+$G$6*B2)))</f>
        <v>1.248</v>
      </c>
      <c r="E3" s="3" t="s">
        <v>1</v>
      </c>
      <c r="F3" s="14">
        <v>1</v>
      </c>
      <c r="G3" s="22">
        <v>1</v>
      </c>
      <c r="Q3">
        <v>5</v>
      </c>
      <c r="R3">
        <f t="shared" si="0"/>
        <v>0.24</v>
      </c>
    </row>
    <row r="4" spans="1:18" x14ac:dyDescent="0.55000000000000004">
      <c r="A4">
        <v>2</v>
      </c>
      <c r="B4" s="10">
        <f t="shared" ref="B4:B52" si="1">B3*(1+(($G$4-$G$6*B3)-($G$5+$G$6*B3)))</f>
        <v>1.5568849919999999</v>
      </c>
      <c r="E4" s="5" t="s">
        <v>10</v>
      </c>
      <c r="F4" s="12">
        <v>0.5</v>
      </c>
      <c r="G4" s="23">
        <v>0.5</v>
      </c>
      <c r="Q4">
        <v>10</v>
      </c>
      <c r="R4">
        <f t="shared" si="0"/>
        <v>0.22999999999999998</v>
      </c>
    </row>
    <row r="5" spans="1:18" x14ac:dyDescent="0.55000000000000004">
      <c r="A5">
        <v>3</v>
      </c>
      <c r="B5" s="10">
        <f t="shared" si="1"/>
        <v>1.9412584582433701</v>
      </c>
      <c r="E5" s="5" t="s">
        <v>11</v>
      </c>
      <c r="F5" s="12">
        <v>0.25</v>
      </c>
      <c r="G5" s="23">
        <v>0.25</v>
      </c>
      <c r="Q5">
        <v>15</v>
      </c>
      <c r="R5">
        <f t="shared" si="0"/>
        <v>0.21999999999999997</v>
      </c>
    </row>
    <row r="6" spans="1:18" ht="14.7" thickBot="1" x14ac:dyDescent="0.6">
      <c r="A6">
        <v>4</v>
      </c>
      <c r="B6" s="10">
        <f t="shared" si="1"/>
        <v>2.4190361040008095</v>
      </c>
      <c r="E6" s="7" t="s">
        <v>12</v>
      </c>
      <c r="F6" s="15">
        <v>1E-3</v>
      </c>
      <c r="G6" s="24">
        <v>1E-3</v>
      </c>
      <c r="Q6">
        <v>20</v>
      </c>
      <c r="R6">
        <f t="shared" si="0"/>
        <v>0.20999999999999996</v>
      </c>
    </row>
    <row r="7" spans="1:18" x14ac:dyDescent="0.55000000000000004">
      <c r="A7">
        <v>5</v>
      </c>
      <c r="B7" s="10">
        <f t="shared" si="1"/>
        <v>3.0120916586560926</v>
      </c>
      <c r="E7" s="2" t="s">
        <v>13</v>
      </c>
      <c r="Q7">
        <v>25</v>
      </c>
      <c r="R7">
        <f t="shared" si="0"/>
        <v>0.19999999999999996</v>
      </c>
    </row>
    <row r="8" spans="1:18" x14ac:dyDescent="0.55000000000000004">
      <c r="A8">
        <v>6</v>
      </c>
      <c r="B8" s="10">
        <f>B7*(1+(($G$4-$G$6*B7)-($G$5+$G$6*B7)))</f>
        <v>3.7469691809998249</v>
      </c>
      <c r="Q8">
        <v>30</v>
      </c>
      <c r="R8">
        <f t="shared" si="0"/>
        <v>0.18999999999999995</v>
      </c>
    </row>
    <row r="9" spans="1:18" ht="14.7" thickBot="1" x14ac:dyDescent="0.6">
      <c r="A9">
        <v>7</v>
      </c>
      <c r="B9" s="10">
        <f t="shared" si="1"/>
        <v>4.6556319201630565</v>
      </c>
      <c r="E9" s="1" t="s">
        <v>31</v>
      </c>
      <c r="F9" s="11" t="s">
        <v>35</v>
      </c>
      <c r="G9" s="1" t="s">
        <v>45</v>
      </c>
      <c r="Q9">
        <v>35</v>
      </c>
      <c r="R9">
        <f t="shared" si="0"/>
        <v>0.17999999999999994</v>
      </c>
    </row>
    <row r="10" spans="1:18" x14ac:dyDescent="0.55000000000000004">
      <c r="A10">
        <v>8</v>
      </c>
      <c r="B10" s="10">
        <f t="shared" si="1"/>
        <v>5.7761900830517385</v>
      </c>
      <c r="E10" s="3" t="s">
        <v>9</v>
      </c>
      <c r="F10" s="14">
        <f>F4-F5</f>
        <v>0.25</v>
      </c>
      <c r="G10" s="4">
        <v>0.25</v>
      </c>
      <c r="Q10">
        <v>40</v>
      </c>
      <c r="R10">
        <f t="shared" si="0"/>
        <v>0.17000000000000004</v>
      </c>
    </row>
    <row r="11" spans="1:18" x14ac:dyDescent="0.55000000000000004">
      <c r="A11">
        <v>9</v>
      </c>
      <c r="B11" s="10">
        <f t="shared" si="1"/>
        <v>7.1535088600635826</v>
      </c>
      <c r="E11" s="5" t="s">
        <v>5</v>
      </c>
      <c r="F11" s="12">
        <f>1+F10</f>
        <v>1.25</v>
      </c>
      <c r="G11" s="6">
        <v>1.25</v>
      </c>
      <c r="Q11">
        <v>45</v>
      </c>
      <c r="R11">
        <f t="shared" si="0"/>
        <v>0.16000000000000003</v>
      </c>
    </row>
    <row r="12" spans="1:18" ht="14.7" thickBot="1" x14ac:dyDescent="0.6">
      <c r="A12">
        <v>10</v>
      </c>
      <c r="B12" s="10">
        <f t="shared" si="1"/>
        <v>8.8395406970574619</v>
      </c>
      <c r="E12" s="7" t="s">
        <v>14</v>
      </c>
      <c r="F12" s="15">
        <f>F10/(2*F6)</f>
        <v>125</v>
      </c>
      <c r="G12" s="8">
        <v>125</v>
      </c>
      <c r="Q12">
        <v>50</v>
      </c>
      <c r="R12">
        <f t="shared" si="0"/>
        <v>0.15000000000000002</v>
      </c>
    </row>
    <row r="13" spans="1:18" x14ac:dyDescent="0.55000000000000004">
      <c r="A13">
        <v>11</v>
      </c>
      <c r="B13" s="10">
        <f t="shared" si="1"/>
        <v>10.893150911851958</v>
      </c>
      <c r="Q13">
        <v>55</v>
      </c>
      <c r="R13">
        <f t="shared" si="0"/>
        <v>0.14000000000000001</v>
      </c>
    </row>
    <row r="14" spans="1:18" x14ac:dyDescent="0.55000000000000004">
      <c r="A14">
        <v>12</v>
      </c>
      <c r="B14" s="10">
        <f t="shared" si="1"/>
        <v>13.379117166238185</v>
      </c>
      <c r="Q14">
        <v>60</v>
      </c>
      <c r="R14">
        <f t="shared" si="0"/>
        <v>0.13</v>
      </c>
    </row>
    <row r="15" spans="1:18" x14ac:dyDescent="0.55000000000000004">
      <c r="A15">
        <v>13</v>
      </c>
      <c r="B15" s="10">
        <f t="shared" si="1"/>
        <v>16.365894905501872</v>
      </c>
      <c r="Q15">
        <v>65</v>
      </c>
      <c r="R15">
        <f t="shared" si="0"/>
        <v>0.12</v>
      </c>
    </row>
    <row r="16" spans="1:18" x14ac:dyDescent="0.55000000000000004">
      <c r="A16">
        <v>14</v>
      </c>
      <c r="B16" s="10">
        <f t="shared" si="1"/>
        <v>19.921683599761476</v>
      </c>
      <c r="Q16">
        <v>70</v>
      </c>
      <c r="R16">
        <f t="shared" si="0"/>
        <v>0.10999999999999999</v>
      </c>
    </row>
    <row r="17" spans="1:18" x14ac:dyDescent="0.55000000000000004">
      <c r="A17">
        <v>15</v>
      </c>
      <c r="B17" s="10">
        <f t="shared" si="1"/>
        <v>24.10835754480383</v>
      </c>
      <c r="Q17">
        <v>75</v>
      </c>
      <c r="R17">
        <f t="shared" si="0"/>
        <v>9.9999999999999978E-2</v>
      </c>
    </row>
    <row r="18" spans="1:18" x14ac:dyDescent="0.55000000000000004">
      <c r="A18">
        <v>16</v>
      </c>
      <c r="B18" s="10">
        <f t="shared" si="1"/>
        <v>28.973021123988591</v>
      </c>
      <c r="Q18">
        <v>80</v>
      </c>
      <c r="R18">
        <f t="shared" si="0"/>
        <v>8.9999999999999969E-2</v>
      </c>
    </row>
    <row r="19" spans="1:18" x14ac:dyDescent="0.55000000000000004">
      <c r="A19">
        <v>17</v>
      </c>
      <c r="B19" s="10">
        <f t="shared" si="1"/>
        <v>34.537404498883561</v>
      </c>
      <c r="Q19">
        <v>85</v>
      </c>
      <c r="R19">
        <f t="shared" si="0"/>
        <v>7.999999999999996E-2</v>
      </c>
    </row>
    <row r="20" spans="1:18" x14ac:dyDescent="0.55000000000000004">
      <c r="A20">
        <v>18</v>
      </c>
      <c r="B20" s="10">
        <f t="shared" si="1"/>
        <v>40.786091004565449</v>
      </c>
      <c r="Q20">
        <v>90</v>
      </c>
      <c r="R20">
        <f t="shared" si="0"/>
        <v>7.0000000000000062E-2</v>
      </c>
    </row>
    <row r="21" spans="1:18" x14ac:dyDescent="0.55000000000000004">
      <c r="A21">
        <v>19</v>
      </c>
      <c r="B21" s="10">
        <f t="shared" si="1"/>
        <v>47.655603316841422</v>
      </c>
      <c r="Q21">
        <v>95</v>
      </c>
      <c r="R21">
        <f t="shared" si="0"/>
        <v>6.0000000000000053E-2</v>
      </c>
    </row>
    <row r="22" spans="1:18" x14ac:dyDescent="0.55000000000000004">
      <c r="A22">
        <v>20</v>
      </c>
      <c r="B22" s="10">
        <f t="shared" si="1"/>
        <v>55.027391091067486</v>
      </c>
      <c r="Q22">
        <v>100</v>
      </c>
      <c r="R22">
        <f t="shared" si="0"/>
        <v>5.0000000000000044E-2</v>
      </c>
    </row>
    <row r="23" spans="1:18" x14ac:dyDescent="0.55000000000000004">
      <c r="A23">
        <v>21</v>
      </c>
      <c r="B23" s="10">
        <f t="shared" si="1"/>
        <v>62.728211323255771</v>
      </c>
      <c r="Q23">
        <v>105</v>
      </c>
      <c r="R23">
        <f t="shared" si="0"/>
        <v>4.0000000000000036E-2</v>
      </c>
    </row>
    <row r="24" spans="1:18" x14ac:dyDescent="0.55000000000000004">
      <c r="A24">
        <v>22</v>
      </c>
      <c r="B24" s="10">
        <f t="shared" si="1"/>
        <v>70.540607162439642</v>
      </c>
      <c r="Q24">
        <v>110</v>
      </c>
      <c r="R24">
        <f t="shared" si="0"/>
        <v>3.0000000000000027E-2</v>
      </c>
    </row>
    <row r="25" spans="1:18" x14ac:dyDescent="0.55000000000000004">
      <c r="A25">
        <v>23</v>
      </c>
      <c r="B25" s="10">
        <f t="shared" si="1"/>
        <v>78.223804435358275</v>
      </c>
      <c r="Q25">
        <v>115</v>
      </c>
      <c r="R25">
        <f t="shared" si="0"/>
        <v>2.0000000000000018E-2</v>
      </c>
    </row>
    <row r="26" spans="1:18" x14ac:dyDescent="0.55000000000000004">
      <c r="A26">
        <v>24</v>
      </c>
      <c r="B26" s="10">
        <f t="shared" si="1"/>
        <v>85.541828383515494</v>
      </c>
      <c r="Q26">
        <v>120</v>
      </c>
      <c r="R26">
        <f t="shared" si="0"/>
        <v>1.0000000000000009E-2</v>
      </c>
    </row>
    <row r="27" spans="1:18" x14ac:dyDescent="0.55000000000000004">
      <c r="A27">
        <v>25</v>
      </c>
      <c r="B27" s="10">
        <f t="shared" si="1"/>
        <v>92.292476673004742</v>
      </c>
      <c r="Q27">
        <v>125</v>
      </c>
      <c r="R27">
        <f t="shared" si="0"/>
        <v>0</v>
      </c>
    </row>
    <row r="28" spans="1:18" x14ac:dyDescent="0.55000000000000004">
      <c r="A28">
        <v>26</v>
      </c>
      <c r="B28" s="10">
        <f t="shared" si="1"/>
        <v>98.32979334038167</v>
      </c>
      <c r="Q28">
        <v>130</v>
      </c>
      <c r="R28">
        <f t="shared" si="0"/>
        <v>-1.0000000000000009E-2</v>
      </c>
    </row>
    <row r="29" spans="1:18" x14ac:dyDescent="0.55000000000000004">
      <c r="A29">
        <v>27</v>
      </c>
      <c r="B29" s="10">
        <f t="shared" si="1"/>
        <v>103.57474515875275</v>
      </c>
      <c r="Q29">
        <v>135</v>
      </c>
      <c r="R29">
        <f t="shared" si="0"/>
        <v>-2.0000000000000018E-2</v>
      </c>
    </row>
    <row r="30" spans="1:18" x14ac:dyDescent="0.55000000000000004">
      <c r="A30">
        <v>28</v>
      </c>
      <c r="B30" s="10">
        <f t="shared" si="1"/>
        <v>108.01297577903978</v>
      </c>
      <c r="Q30">
        <v>140</v>
      </c>
      <c r="R30">
        <f t="shared" si="0"/>
        <v>-3.0000000000000027E-2</v>
      </c>
    </row>
    <row r="31" spans="1:18" x14ac:dyDescent="0.55000000000000004">
      <c r="A31">
        <v>29</v>
      </c>
      <c r="B31" s="10">
        <f t="shared" si="1"/>
        <v>111.68261385051285</v>
      </c>
      <c r="Q31">
        <v>145</v>
      </c>
      <c r="R31">
        <f t="shared" si="0"/>
        <v>-4.0000000000000036E-2</v>
      </c>
    </row>
    <row r="32" spans="1:18" x14ac:dyDescent="0.55000000000000004">
      <c r="A32">
        <v>30</v>
      </c>
      <c r="B32" s="10">
        <f t="shared" si="1"/>
        <v>114.65725484017551</v>
      </c>
      <c r="Q32">
        <v>150</v>
      </c>
      <c r="R32">
        <f t="shared" si="0"/>
        <v>-5.0000000000000044E-2</v>
      </c>
    </row>
    <row r="33" spans="1:18" x14ac:dyDescent="0.55000000000000004">
      <c r="A33">
        <v>31</v>
      </c>
      <c r="B33" s="10">
        <f t="shared" si="1"/>
        <v>117.02899637524949</v>
      </c>
      <c r="Q33">
        <v>155</v>
      </c>
      <c r="R33">
        <f t="shared" si="0"/>
        <v>-6.0000000000000053E-2</v>
      </c>
    </row>
    <row r="34" spans="1:18" x14ac:dyDescent="0.55000000000000004">
      <c r="A34">
        <v>32</v>
      </c>
      <c r="B34" s="10">
        <f t="shared" si="1"/>
        <v>118.89467348386553</v>
      </c>
      <c r="Q34">
        <v>160</v>
      </c>
      <c r="R34">
        <f t="shared" ref="R34:R52" si="2">($F$4-$F$6*Q34)-($F$5+$F$6*Q34)</f>
        <v>-7.0000000000000062E-2</v>
      </c>
    </row>
    <row r="35" spans="1:18" x14ac:dyDescent="0.55000000000000004">
      <c r="A35">
        <v>33</v>
      </c>
      <c r="B35" s="10">
        <f t="shared" si="1"/>
        <v>120.34645508916192</v>
      </c>
      <c r="Q35">
        <v>165</v>
      </c>
      <c r="R35">
        <f t="shared" si="2"/>
        <v>-8.0000000000000071E-2</v>
      </c>
    </row>
    <row r="36" spans="1:18" x14ac:dyDescent="0.55000000000000004">
      <c r="A36">
        <v>34</v>
      </c>
      <c r="B36" s="10">
        <f t="shared" si="1"/>
        <v>121.46653035639706</v>
      </c>
      <c r="Q36">
        <v>170</v>
      </c>
      <c r="R36">
        <f t="shared" si="2"/>
        <v>-9.000000000000008E-2</v>
      </c>
    </row>
    <row r="37" spans="1:18" x14ac:dyDescent="0.55000000000000004">
      <c r="A37">
        <v>35</v>
      </c>
      <c r="B37" s="10">
        <f t="shared" si="1"/>
        <v>122.32492695185326</v>
      </c>
      <c r="Q37">
        <v>175</v>
      </c>
      <c r="R37">
        <f t="shared" si="2"/>
        <v>-0.10000000000000009</v>
      </c>
    </row>
    <row r="38" spans="1:18" x14ac:dyDescent="0.55000000000000004">
      <c r="A38">
        <v>36</v>
      </c>
      <c r="B38" s="10">
        <f t="shared" si="1"/>
        <v>122.9793831822641</v>
      </c>
      <c r="Q38">
        <v>180</v>
      </c>
      <c r="R38">
        <f t="shared" si="2"/>
        <v>-0.10999999999999999</v>
      </c>
    </row>
    <row r="39" spans="1:18" x14ac:dyDescent="0.55000000000000004">
      <c r="A39">
        <v>37</v>
      </c>
      <c r="B39" s="10">
        <f t="shared" si="1"/>
        <v>123.47637160204984</v>
      </c>
      <c r="Q39">
        <v>185</v>
      </c>
      <c r="R39">
        <f t="shared" si="2"/>
        <v>-0.12</v>
      </c>
    </row>
    <row r="40" spans="1:18" x14ac:dyDescent="0.55000000000000004">
      <c r="A40">
        <v>38</v>
      </c>
      <c r="B40" s="10">
        <f t="shared" si="1"/>
        <v>123.8526358145473</v>
      </c>
      <c r="Q40">
        <v>190</v>
      </c>
      <c r="R40">
        <f t="shared" si="2"/>
        <v>-0.13</v>
      </c>
    </row>
    <row r="41" spans="1:18" x14ac:dyDescent="0.55000000000000004">
      <c r="A41">
        <v>39</v>
      </c>
      <c r="B41" s="10">
        <f t="shared" si="1"/>
        <v>124.13684397176235</v>
      </c>
      <c r="Q41">
        <v>195</v>
      </c>
      <c r="R41">
        <f t="shared" si="2"/>
        <v>-0.14000000000000001</v>
      </c>
    </row>
    <row r="42" spans="1:18" x14ac:dyDescent="0.55000000000000004">
      <c r="A42">
        <v>40</v>
      </c>
      <c r="B42" s="10">
        <f t="shared" si="1"/>
        <v>124.35114290216362</v>
      </c>
      <c r="Q42">
        <v>200</v>
      </c>
      <c r="R42">
        <f t="shared" si="2"/>
        <v>-0.15000000000000002</v>
      </c>
    </row>
    <row r="43" spans="1:18" x14ac:dyDescent="0.55000000000000004">
      <c r="A43">
        <v>41</v>
      </c>
      <c r="B43" s="10">
        <f t="shared" si="1"/>
        <v>124.51251514555588</v>
      </c>
      <c r="Q43">
        <v>205</v>
      </c>
      <c r="R43">
        <f t="shared" si="2"/>
        <v>-0.16000000000000003</v>
      </c>
    </row>
    <row r="44" spans="1:18" x14ac:dyDescent="0.55000000000000004">
      <c r="A44">
        <v>42</v>
      </c>
      <c r="B44" s="10">
        <f t="shared" si="1"/>
        <v>124.63391107620026</v>
      </c>
      <c r="Q44">
        <v>210</v>
      </c>
      <c r="R44">
        <f t="shared" si="2"/>
        <v>-0.16999999999999993</v>
      </c>
    </row>
    <row r="45" spans="1:18" x14ac:dyDescent="0.55000000000000004">
      <c r="A45">
        <v>43</v>
      </c>
      <c r="B45" s="10">
        <f t="shared" si="1"/>
        <v>124.72516526494994</v>
      </c>
      <c r="Q45">
        <v>215</v>
      </c>
      <c r="R45">
        <f t="shared" si="2"/>
        <v>-0.17999999999999994</v>
      </c>
    </row>
    <row r="46" spans="1:18" x14ac:dyDescent="0.55000000000000004">
      <c r="A46">
        <v>44</v>
      </c>
      <c r="B46" s="10">
        <f t="shared" si="1"/>
        <v>124.79372288044928</v>
      </c>
      <c r="Q46">
        <v>220</v>
      </c>
      <c r="R46">
        <f t="shared" si="2"/>
        <v>-0.18999999999999995</v>
      </c>
    </row>
    <row r="47" spans="1:18" x14ac:dyDescent="0.55000000000000004">
      <c r="A47">
        <v>45</v>
      </c>
      <c r="B47" s="10">
        <f t="shared" si="1"/>
        <v>124.84520705983688</v>
      </c>
      <c r="Q47">
        <v>225</v>
      </c>
      <c r="R47">
        <f t="shared" si="2"/>
        <v>-0.19999999999999996</v>
      </c>
    </row>
    <row r="48" spans="1:18" x14ac:dyDescent="0.55000000000000004">
      <c r="A48">
        <v>46</v>
      </c>
      <c r="B48" s="10">
        <f t="shared" si="1"/>
        <v>124.88385737316899</v>
      </c>
      <c r="Q48">
        <v>230</v>
      </c>
      <c r="R48">
        <f t="shared" si="2"/>
        <v>-0.20999999999999996</v>
      </c>
    </row>
    <row r="49" spans="1:18" x14ac:dyDescent="0.55000000000000004">
      <c r="A49">
        <v>47</v>
      </c>
      <c r="B49" s="10">
        <f t="shared" si="1"/>
        <v>124.91286605165722</v>
      </c>
      <c r="Q49">
        <v>235</v>
      </c>
      <c r="R49">
        <f t="shared" si="2"/>
        <v>-0.21999999999999997</v>
      </c>
    </row>
    <row r="50" spans="1:18" x14ac:dyDescent="0.55000000000000004">
      <c r="A50">
        <v>48</v>
      </c>
      <c r="B50" s="10">
        <f t="shared" si="1"/>
        <v>124.93463435409301</v>
      </c>
      <c r="Q50">
        <v>240</v>
      </c>
      <c r="R50">
        <f t="shared" si="2"/>
        <v>-0.22999999999999998</v>
      </c>
    </row>
    <row r="51" spans="1:18" x14ac:dyDescent="0.55000000000000004">
      <c r="A51">
        <v>49</v>
      </c>
      <c r="B51" s="10">
        <f t="shared" si="1"/>
        <v>124.95096722023442</v>
      </c>
      <c r="Q51">
        <v>245</v>
      </c>
      <c r="R51">
        <f t="shared" si="2"/>
        <v>-0.24</v>
      </c>
    </row>
    <row r="52" spans="1:18" x14ac:dyDescent="0.55000000000000004">
      <c r="A52">
        <v>50</v>
      </c>
      <c r="B52" s="10">
        <f t="shared" si="1"/>
        <v>124.96322060674882</v>
      </c>
      <c r="Q52">
        <v>250</v>
      </c>
      <c r="R52">
        <f t="shared" si="2"/>
        <v>-0.25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D45B-C258-4448-AE95-CD93318BC95E}">
  <dimension ref="A1:R82"/>
  <sheetViews>
    <sheetView tabSelected="1" topLeftCell="C1" zoomScale="70" zoomScaleNormal="70" workbookViewId="0">
      <pane ySplit="1" topLeftCell="A8" activePane="bottomLeft" state="frozen"/>
      <selection pane="bottomLeft" activeCell="S17" sqref="S17"/>
    </sheetView>
  </sheetViews>
  <sheetFormatPr defaultRowHeight="14.4" x14ac:dyDescent="0.55000000000000004"/>
  <cols>
    <col min="1" max="1" width="13.68359375" customWidth="1"/>
    <col min="2" max="4" width="18.15625" style="10" customWidth="1"/>
    <col min="5" max="5" width="20.15625" style="10" customWidth="1"/>
    <col min="7" max="7" width="9.578125" customWidth="1"/>
    <col min="8" max="8" width="11.83984375" style="16" customWidth="1"/>
    <col min="9" max="9" width="11.578125" style="16" customWidth="1"/>
    <col min="11" max="11" width="9.15625" customWidth="1"/>
    <col min="14" max="14" width="28.68359375" customWidth="1"/>
    <col min="16" max="16" width="14.83984375" customWidth="1"/>
  </cols>
  <sheetData>
    <row r="1" spans="1:18" x14ac:dyDescent="0.55000000000000004">
      <c r="A1" s="1" t="s">
        <v>0</v>
      </c>
      <c r="B1" s="9" t="s">
        <v>37</v>
      </c>
      <c r="C1" s="9" t="s">
        <v>38</v>
      </c>
      <c r="D1" s="9" t="s">
        <v>39</v>
      </c>
      <c r="E1" s="9" t="s">
        <v>40</v>
      </c>
    </row>
    <row r="2" spans="1:18" ht="14.7" thickBot="1" x14ac:dyDescent="0.6">
      <c r="A2">
        <v>0</v>
      </c>
      <c r="B2" s="10">
        <v>25000</v>
      </c>
      <c r="C2" s="10">
        <v>50000</v>
      </c>
      <c r="D2" s="10">
        <v>25000</v>
      </c>
      <c r="E2" s="10">
        <v>50000</v>
      </c>
      <c r="N2" s="1" t="s">
        <v>6</v>
      </c>
      <c r="O2" s="1" t="s">
        <v>35</v>
      </c>
      <c r="P2" s="1" t="s">
        <v>45</v>
      </c>
      <c r="Q2" s="1" t="s">
        <v>86</v>
      </c>
      <c r="R2" s="1" t="s">
        <v>87</v>
      </c>
    </row>
    <row r="3" spans="1:18" x14ac:dyDescent="0.55000000000000004">
      <c r="A3">
        <v>1</v>
      </c>
      <c r="B3" s="10">
        <f>B2*$H$5+C2*$I$5</f>
        <v>23762.813541666663</v>
      </c>
      <c r="C3" s="10">
        <f>B2*$H$6+C2*$I$6</f>
        <v>50083.333333333336</v>
      </c>
      <c r="D3" s="10">
        <f t="shared" ref="D3:D34" si="0">D2*$H$15+E2*$I$15</f>
        <v>24249.896874999999</v>
      </c>
      <c r="E3" s="10">
        <f t="shared" ref="E3:E34" si="1">D2*$H$16+E2*$I$16</f>
        <v>48596.25</v>
      </c>
      <c r="G3" t="s">
        <v>36</v>
      </c>
      <c r="N3" s="3" t="s">
        <v>17</v>
      </c>
      <c r="O3" s="14">
        <v>0.75</v>
      </c>
      <c r="P3" s="36">
        <v>0.75</v>
      </c>
      <c r="Q3">
        <v>0.65</v>
      </c>
      <c r="R3">
        <v>0.88</v>
      </c>
    </row>
    <row r="4" spans="1:18" x14ac:dyDescent="0.55000000000000004">
      <c r="A4">
        <v>2</v>
      </c>
      <c r="B4" s="10">
        <f t="shared" ref="B4:B67" si="2">B3*$H$5+C3*$I$5</f>
        <v>22949.849480902776</v>
      </c>
      <c r="C4" s="10">
        <f t="shared" ref="C4:C67" si="3">B3*$H$6+C3*$I$6</f>
        <v>50060.234461805558</v>
      </c>
      <c r="D4" s="10">
        <f t="shared" si="0"/>
        <v>23534.060167265623</v>
      </c>
      <c r="E4" s="10">
        <f t="shared" si="1"/>
        <v>47230.760040468755</v>
      </c>
      <c r="H4" s="17" t="s">
        <v>29</v>
      </c>
      <c r="I4" s="17" t="s">
        <v>30</v>
      </c>
      <c r="N4" s="5" t="s">
        <v>18</v>
      </c>
      <c r="O4" s="12">
        <v>0.96</v>
      </c>
      <c r="P4" s="37">
        <f>0.96-P13*0</f>
        <v>0.96</v>
      </c>
      <c r="Q4">
        <v>0.93</v>
      </c>
      <c r="R4">
        <v>0.98</v>
      </c>
    </row>
    <row r="5" spans="1:18" x14ac:dyDescent="0.55000000000000004">
      <c r="A5">
        <v>3</v>
      </c>
      <c r="B5" s="10">
        <f t="shared" si="2"/>
        <v>22404.595180693359</v>
      </c>
      <c r="C5" s="10">
        <f t="shared" si="3"/>
        <v>49970.312540075232</v>
      </c>
      <c r="D5" s="10">
        <f t="shared" si="0"/>
        <v>22847.770794951499</v>
      </c>
      <c r="E5" s="10">
        <f t="shared" si="1"/>
        <v>45902.816973839283</v>
      </c>
      <c r="G5" s="1" t="s">
        <v>29</v>
      </c>
      <c r="H5" s="18">
        <f>P3*(1-P18)</f>
        <v>0.66666666666666663</v>
      </c>
      <c r="I5" s="18">
        <f>P17*P10+P12*2</f>
        <v>0.14192293749999998</v>
      </c>
      <c r="N5" s="5" t="s">
        <v>21</v>
      </c>
      <c r="O5" s="12">
        <v>0.97</v>
      </c>
      <c r="P5" s="37">
        <v>0.97</v>
      </c>
      <c r="Q5">
        <v>0.9</v>
      </c>
      <c r="R5">
        <v>1</v>
      </c>
    </row>
    <row r="6" spans="1:18" x14ac:dyDescent="0.55000000000000004">
      <c r="A6">
        <v>4</v>
      </c>
      <c r="B6" s="10">
        <f t="shared" si="2"/>
        <v>22028.330330609468</v>
      </c>
      <c r="C6" s="10">
        <f t="shared" si="3"/>
        <v>49838.549636863332</v>
      </c>
      <c r="D6" s="10">
        <f t="shared" si="0"/>
        <v>22187.515047729372</v>
      </c>
      <c r="E6" s="10">
        <f t="shared" si="1"/>
        <v>44611.623628345304</v>
      </c>
      <c r="G6" s="1" t="s">
        <v>30</v>
      </c>
      <c r="H6" s="18">
        <f>P3*P18</f>
        <v>8.3333333333333329E-2</v>
      </c>
      <c r="I6" s="18">
        <f>P4</f>
        <v>0.96</v>
      </c>
      <c r="N6" s="5" t="s">
        <v>19</v>
      </c>
      <c r="O6" s="12">
        <v>6.5</v>
      </c>
      <c r="P6" s="37">
        <v>6.5</v>
      </c>
      <c r="Q6">
        <v>5.5</v>
      </c>
      <c r="R6">
        <v>7</v>
      </c>
    </row>
    <row r="7" spans="1:18" x14ac:dyDescent="0.55000000000000004">
      <c r="A7">
        <v>5</v>
      </c>
      <c r="B7" s="10">
        <f t="shared" si="2"/>
        <v>21758.786918942846</v>
      </c>
      <c r="C7" s="10">
        <f t="shared" si="3"/>
        <v>49680.701845606251</v>
      </c>
      <c r="D7" s="10">
        <f t="shared" si="0"/>
        <v>21550.644251320948</v>
      </c>
      <c r="E7" s="10">
        <f t="shared" si="1"/>
        <v>43356.33091709984</v>
      </c>
      <c r="N7" s="5" t="s">
        <v>20</v>
      </c>
      <c r="O7" s="12">
        <v>0.5</v>
      </c>
      <c r="P7" s="37">
        <v>0.5</v>
      </c>
      <c r="Q7">
        <v>0.45</v>
      </c>
      <c r="R7">
        <v>0.55000000000000004</v>
      </c>
    </row>
    <row r="8" spans="1:18" x14ac:dyDescent="0.55000000000000004">
      <c r="A8">
        <v>6</v>
      </c>
      <c r="B8" s="10">
        <f t="shared" si="2"/>
        <v>21556.689088952007</v>
      </c>
      <c r="C8" s="10">
        <f t="shared" si="3"/>
        <v>49506.70601502723</v>
      </c>
      <c r="D8" s="10">
        <f t="shared" si="0"/>
        <v>20935.131547731587</v>
      </c>
      <c r="E8" s="10">
        <f t="shared" si="1"/>
        <v>42136.060545809851</v>
      </c>
      <c r="G8" t="s">
        <v>42</v>
      </c>
      <c r="N8" s="5" t="s">
        <v>22</v>
      </c>
      <c r="O8" s="12">
        <v>0.35</v>
      </c>
      <c r="P8" s="37">
        <v>0.35</v>
      </c>
      <c r="Q8">
        <v>0.1</v>
      </c>
      <c r="R8">
        <v>0.7</v>
      </c>
    </row>
    <row r="9" spans="1:18" x14ac:dyDescent="0.55000000000000004">
      <c r="A9">
        <v>7</v>
      </c>
      <c r="B9" s="10">
        <f t="shared" si="2"/>
        <v>21397.263202902919</v>
      </c>
      <c r="C9" s="10">
        <f t="shared" si="3"/>
        <v>49322.828531838801</v>
      </c>
      <c r="D9" s="10">
        <f t="shared" si="0"/>
        <v>20339.398049808282</v>
      </c>
      <c r="E9" s="10">
        <f t="shared" si="1"/>
        <v>40949.921011390848</v>
      </c>
      <c r="H9" s="17" t="s">
        <v>29</v>
      </c>
      <c r="I9" s="17" t="s">
        <v>30</v>
      </c>
      <c r="N9" s="5" t="s">
        <v>23</v>
      </c>
      <c r="O9" s="12">
        <v>0.85</v>
      </c>
      <c r="P9" s="37">
        <v>0.85</v>
      </c>
      <c r="Q9">
        <v>0.7</v>
      </c>
      <c r="R9">
        <v>0.95</v>
      </c>
    </row>
    <row r="10" spans="1:18" x14ac:dyDescent="0.55000000000000004">
      <c r="A10">
        <v>8</v>
      </c>
      <c r="B10" s="10">
        <f t="shared" si="2"/>
        <v>21264.882846315988</v>
      </c>
      <c r="C10" s="10">
        <f t="shared" si="3"/>
        <v>49133.020657473826</v>
      </c>
      <c r="D10" s="10">
        <f t="shared" si="0"/>
        <v>19762.188553970027</v>
      </c>
      <c r="E10" s="10">
        <f t="shared" si="1"/>
        <v>39797.018814423143</v>
      </c>
      <c r="G10" s="1" t="s">
        <v>29</v>
      </c>
      <c r="H10" s="18">
        <f>P3*(1-P18)</f>
        <v>0.66666666666666663</v>
      </c>
      <c r="I10" s="18">
        <f>P17*P10</f>
        <v>0.12192293749999998</v>
      </c>
      <c r="N10" s="5" t="s">
        <v>24</v>
      </c>
      <c r="O10" s="12">
        <v>0.13</v>
      </c>
      <c r="P10" s="37">
        <v>0.13</v>
      </c>
      <c r="Q10">
        <v>0.08</v>
      </c>
      <c r="R10">
        <v>0.3</v>
      </c>
    </row>
    <row r="11" spans="1:18" x14ac:dyDescent="0.55000000000000004">
      <c r="A11">
        <v>9</v>
      </c>
      <c r="B11" s="10">
        <f t="shared" si="2"/>
        <v>21149.691184167525</v>
      </c>
      <c r="C11" s="10">
        <f t="shared" si="3"/>
        <v>48939.773401701197</v>
      </c>
      <c r="D11" s="10">
        <f t="shared" si="0"/>
        <v>19202.482656062573</v>
      </c>
      <c r="E11" s="10">
        <f t="shared" si="1"/>
        <v>38676.466258858396</v>
      </c>
      <c r="G11" s="1" t="s">
        <v>30</v>
      </c>
      <c r="H11" s="18">
        <f>P3*P18</f>
        <v>8.3333333333333329E-2</v>
      </c>
      <c r="I11" s="18">
        <f>P4</f>
        <v>0.96</v>
      </c>
      <c r="N11" s="5" t="s">
        <v>25</v>
      </c>
      <c r="O11" s="12">
        <v>10</v>
      </c>
      <c r="P11" s="37">
        <v>10</v>
      </c>
      <c r="Q11">
        <v>8</v>
      </c>
      <c r="R11">
        <v>18</v>
      </c>
    </row>
    <row r="12" spans="1:18" x14ac:dyDescent="0.55000000000000004">
      <c r="A12">
        <v>10</v>
      </c>
      <c r="B12" s="10">
        <f t="shared" si="2"/>
        <v>21045.470524532149</v>
      </c>
      <c r="C12" s="10">
        <f t="shared" si="3"/>
        <v>48744.656730980438</v>
      </c>
      <c r="D12" s="10">
        <f t="shared" si="0"/>
        <v>18659.431159099488</v>
      </c>
      <c r="E12" s="10">
        <f t="shared" si="1"/>
        <v>37587.386819851148</v>
      </c>
      <c r="N12" s="5" t="s">
        <v>26</v>
      </c>
      <c r="O12" s="12">
        <v>0.01</v>
      </c>
      <c r="P12" s="37">
        <v>0.01</v>
      </c>
      <c r="Q12">
        <v>0</v>
      </c>
      <c r="R12">
        <v>0.04</v>
      </c>
    </row>
    <row r="13" spans="1:18" ht="14.7" thickBot="1" x14ac:dyDescent="0.6">
      <c r="A13">
        <v>11</v>
      </c>
      <c r="B13" s="10">
        <f t="shared" si="2"/>
        <v>20948.29855371132</v>
      </c>
      <c r="C13" s="10">
        <f t="shared" si="3"/>
        <v>48548.659672118891</v>
      </c>
      <c r="D13" s="10">
        <f t="shared" si="0"/>
        <v>18132.310550205126</v>
      </c>
      <c r="E13" s="10">
        <f t="shared" si="1"/>
        <v>36528.918780201624</v>
      </c>
      <c r="G13" t="s">
        <v>41</v>
      </c>
      <c r="N13" s="7" t="s">
        <v>27</v>
      </c>
      <c r="O13" s="15">
        <v>2.7E-2</v>
      </c>
      <c r="P13" s="38">
        <v>2.7E-2</v>
      </c>
      <c r="Q13">
        <v>1.4999999999999999E-2</v>
      </c>
      <c r="R13">
        <v>3.5000000000000003E-2</v>
      </c>
    </row>
    <row r="14" spans="1:18" x14ac:dyDescent="0.55000000000000004">
      <c r="A14">
        <v>12</v>
      </c>
      <c r="B14" s="10">
        <f t="shared" si="2"/>
        <v>20855.700761495777</v>
      </c>
      <c r="C14" s="10">
        <f t="shared" si="3"/>
        <v>48352.404831376742</v>
      </c>
      <c r="D14" s="10">
        <f t="shared" si="0"/>
        <v>17620.490387412552</v>
      </c>
      <c r="E14" s="10">
        <f t="shared" si="1"/>
        <v>35500.217635615954</v>
      </c>
      <c r="H14" s="17" t="s">
        <v>29</v>
      </c>
      <c r="I14" s="17" t="s">
        <v>30</v>
      </c>
    </row>
    <row r="15" spans="1:18" x14ac:dyDescent="0.55000000000000004">
      <c r="A15">
        <v>13</v>
      </c>
      <c r="B15" s="10">
        <f t="shared" si="2"/>
        <v>20766.115836522029</v>
      </c>
      <c r="C15" s="10">
        <f t="shared" si="3"/>
        <v>48156.283701579654</v>
      </c>
      <c r="D15" s="10">
        <f t="shared" si="0"/>
        <v>17123.409910843224</v>
      </c>
      <c r="E15" s="10">
        <f t="shared" si="1"/>
        <v>34500.457625931107</v>
      </c>
      <c r="G15" s="1" t="s">
        <v>29</v>
      </c>
      <c r="H15" s="18">
        <f>P3*(1-P19)</f>
        <v>0.72614999999999996</v>
      </c>
      <c r="I15" s="18">
        <f>P17*P10</f>
        <v>0.12192293749999998</v>
      </c>
    </row>
    <row r="16" spans="1:18" ht="14.7" thickBot="1" x14ac:dyDescent="0.6">
      <c r="A16">
        <v>14</v>
      </c>
      <c r="B16" s="10">
        <f t="shared" si="2"/>
        <v>20678.558466359576</v>
      </c>
      <c r="C16" s="10">
        <f t="shared" si="3"/>
        <v>47960.542006559968</v>
      </c>
      <c r="D16" s="10">
        <f t="shared" si="0"/>
        <v>16640.561245606601</v>
      </c>
      <c r="E16" s="10">
        <f t="shared" si="1"/>
        <v>33528.832647267474</v>
      </c>
      <c r="G16" s="1" t="s">
        <v>30</v>
      </c>
      <c r="H16" s="18">
        <f>P3*P19</f>
        <v>2.3850000000000003E-2</v>
      </c>
      <c r="I16" s="18">
        <f>P4</f>
        <v>0.96</v>
      </c>
      <c r="N16" s="13" t="s">
        <v>31</v>
      </c>
    </row>
    <row r="17" spans="1:16" x14ac:dyDescent="0.55000000000000004">
      <c r="A17">
        <v>15</v>
      </c>
      <c r="B17" s="10">
        <f t="shared" si="2"/>
        <v>20592.406649902852</v>
      </c>
      <c r="C17" s="10">
        <f t="shared" si="3"/>
        <v>47765.333531827535</v>
      </c>
      <c r="D17" s="10">
        <f t="shared" si="0"/>
        <v>16171.477315797983</v>
      </c>
      <c r="E17" s="10">
        <f t="shared" si="1"/>
        <v>32584.556727084491</v>
      </c>
      <c r="N17" s="19" t="s">
        <v>34</v>
      </c>
      <c r="O17" s="14">
        <f>O5*O6*O7*O8*O9</f>
        <v>0.93786874999999981</v>
      </c>
      <c r="P17" s="4">
        <f>P5*P6*P7*P8*P9</f>
        <v>0.93786874999999981</v>
      </c>
    </row>
    <row r="18" spans="1:16" x14ac:dyDescent="0.55000000000000004">
      <c r="A18">
        <v>16</v>
      </c>
      <c r="B18" s="10">
        <f t="shared" si="2"/>
        <v>20507.267545439448</v>
      </c>
      <c r="C18" s="10">
        <f t="shared" si="3"/>
        <v>47570.754078046339</v>
      </c>
      <c r="D18" s="10">
        <f t="shared" si="0"/>
        <v>15715.72312616823</v>
      </c>
      <c r="E18" s="10">
        <f t="shared" si="1"/>
        <v>31666.864191982891</v>
      </c>
      <c r="N18" s="20" t="s">
        <v>33</v>
      </c>
      <c r="O18" s="12">
        <f>1/(O11-1)</f>
        <v>0.1111111111111111</v>
      </c>
      <c r="P18" s="6">
        <f>1/(P11-1)</f>
        <v>0.1111111111111111</v>
      </c>
    </row>
    <row r="19" spans="1:16" ht="14.7" thickBot="1" x14ac:dyDescent="0.6">
      <c r="A19">
        <v>17</v>
      </c>
      <c r="B19" s="10">
        <f t="shared" si="2"/>
        <v>20422.892854806072</v>
      </c>
      <c r="C19" s="10">
        <f t="shared" si="3"/>
        <v>47376.862877044434</v>
      </c>
      <c r="D19" s="10">
        <f t="shared" si="0"/>
        <v>15272.889451767178</v>
      </c>
      <c r="E19" s="10">
        <f t="shared" si="1"/>
        <v>30775.009620862686</v>
      </c>
      <c r="N19" s="21" t="s">
        <v>32</v>
      </c>
      <c r="O19" s="8">
        <v>3.1800000000000002E-2</v>
      </c>
      <c r="P19" s="8">
        <v>3.1800000000000002E-2</v>
      </c>
    </row>
    <row r="20" spans="1:16" x14ac:dyDescent="0.55000000000000004">
      <c r="A20">
        <v>18</v>
      </c>
      <c r="B20" s="10">
        <f t="shared" si="2"/>
        <v>20339.125452248896</v>
      </c>
      <c r="C20" s="10">
        <f t="shared" si="3"/>
        <v>47183.696099863155</v>
      </c>
      <c r="D20" s="10">
        <f t="shared" si="0"/>
        <v>14842.588249967073</v>
      </c>
      <c r="E20" s="10">
        <f t="shared" si="1"/>
        <v>29908.267649452824</v>
      </c>
    </row>
    <row r="21" spans="1:16" x14ac:dyDescent="0.55000000000000004">
      <c r="A21">
        <v>19</v>
      </c>
      <c r="B21" s="10">
        <f t="shared" si="2"/>
        <v>20255.8657207658</v>
      </c>
      <c r="C21" s="10">
        <f t="shared" si="3"/>
        <v>46991.275376889374</v>
      </c>
      <c r="D21" s="10">
        <f t="shared" si="0"/>
        <v>14424.449305071097</v>
      </c>
      <c r="E21" s="10">
        <f t="shared" si="1"/>
        <v>29065.932673236424</v>
      </c>
    </row>
    <row r="22" spans="1:16" x14ac:dyDescent="0.55000000000000004">
      <c r="A22">
        <v>20</v>
      </c>
      <c r="B22" s="10">
        <f t="shared" si="2"/>
        <v>20173.05031887009</v>
      </c>
      <c r="C22" s="10">
        <f t="shared" si="3"/>
        <v>46799.613171877616</v>
      </c>
      <c r="D22" s="10">
        <f t="shared" si="0"/>
        <v>14018.117755575588</v>
      </c>
      <c r="E22" s="10">
        <f t="shared" si="1"/>
        <v>28247.318482232913</v>
      </c>
    </row>
    <row r="23" spans="1:16" x14ac:dyDescent="0.55000000000000004">
      <c r="A23">
        <v>21</v>
      </c>
      <c r="B23" s="10">
        <f t="shared" si="2"/>
        <v>20090.638787796623</v>
      </c>
      <c r="C23" s="10">
        <f t="shared" si="3"/>
        <v>46608.716171575012</v>
      </c>
      <c r="D23" s="10">
        <f t="shared" si="0"/>
        <v>13623.252254063091</v>
      </c>
      <c r="E23" s="10">
        <f t="shared" si="1"/>
        <v>27451.757851414073</v>
      </c>
    </row>
    <row r="24" spans="1:16" x14ac:dyDescent="0.55000000000000004">
      <c r="A24">
        <v>22</v>
      </c>
      <c r="B24" s="10">
        <f t="shared" si="2"/>
        <v>20008.605104038092</v>
      </c>
      <c r="C24" s="10">
        <f t="shared" si="3"/>
        <v>46418.587423695062</v>
      </c>
      <c r="D24" s="10">
        <f t="shared" si="0"/>
        <v>13239.523581071004</v>
      </c>
      <c r="E24" s="10">
        <f t="shared" si="1"/>
        <v>26678.602103616915</v>
      </c>
    </row>
    <row r="25" spans="1:16" x14ac:dyDescent="0.55000000000000004">
      <c r="A25">
        <v>23</v>
      </c>
      <c r="B25" s="10">
        <f t="shared" si="2"/>
        <v>19926.932351130086</v>
      </c>
      <c r="C25" s="10">
        <f t="shared" si="3"/>
        <v>46229.2276854171</v>
      </c>
      <c r="D25" s="10">
        <f t="shared" si="0"/>
        <v>12866.613585261362</v>
      </c>
      <c r="E25" s="10">
        <f t="shared" si="1"/>
        <v>25927.220656880781</v>
      </c>
    </row>
    <row r="26" spans="1:16" x14ac:dyDescent="0.55000000000000004">
      <c r="A26">
        <v>24</v>
      </c>
      <c r="B26" s="10">
        <f t="shared" si="2"/>
        <v>19845.609358890779</v>
      </c>
      <c r="C26" s="10">
        <f t="shared" si="3"/>
        <v>46040.636273927921</v>
      </c>
      <c r="D26" s="10">
        <f t="shared" si="0"/>
        <v>12504.214358635121</v>
      </c>
      <c r="E26" s="10">
        <f t="shared" si="1"/>
        <v>25197.000564614034</v>
      </c>
    </row>
    <row r="27" spans="1:16" x14ac:dyDescent="0.55000000000000004">
      <c r="A27">
        <v>25</v>
      </c>
      <c r="B27" s="10">
        <f t="shared" si="2"/>
        <v>19764.628583625425</v>
      </c>
      <c r="C27" s="10">
        <f t="shared" si="3"/>
        <v>45852.81160287837</v>
      </c>
      <c r="D27" s="10">
        <f t="shared" si="0"/>
        <v>12152.027581549793</v>
      </c>
      <c r="E27" s="10">
        <f t="shared" si="1"/>
        <v>24487.346054482921</v>
      </c>
    </row>
    <row r="28" spans="1:16" x14ac:dyDescent="0.55000000000000004">
      <c r="A28">
        <v>26</v>
      </c>
      <c r="B28" s="10">
        <f t="shared" si="2"/>
        <v>19683.984771064865</v>
      </c>
      <c r="C28" s="10">
        <f t="shared" si="3"/>
        <v>45665.751520732018</v>
      </c>
      <c r="D28" s="10">
        <f t="shared" si="0"/>
        <v>11809.763990883976</v>
      </c>
      <c r="E28" s="10">
        <f t="shared" si="1"/>
        <v>23797.678070123566</v>
      </c>
    </row>
    <row r="29" spans="1:16" x14ac:dyDescent="0.55000000000000004">
      <c r="A29">
        <v>27</v>
      </c>
      <c r="B29" s="10">
        <f t="shared" si="2"/>
        <v>19603.674113010624</v>
      </c>
      <c r="C29" s="10">
        <f t="shared" si="3"/>
        <v>45479.45352415814</v>
      </c>
      <c r="D29" s="10">
        <f t="shared" si="0"/>
        <v>11477.142937969194</v>
      </c>
      <c r="E29" s="10">
        <f t="shared" si="1"/>
        <v>23127.433818501206</v>
      </c>
    </row>
    <row r="30" spans="1:16" x14ac:dyDescent="0.55000000000000004">
      <c r="A30">
        <v>28</v>
      </c>
      <c r="B30" s="10">
        <f t="shared" si="2"/>
        <v>19523.693715383662</v>
      </c>
      <c r="C30" s="10">
        <f t="shared" si="3"/>
        <v>45293.914892609362</v>
      </c>
      <c r="D30" s="10">
        <f t="shared" si="0"/>
        <v>11153.892012394837</v>
      </c>
      <c r="E30" s="10">
        <f t="shared" si="1"/>
        <v>22476.066324831721</v>
      </c>
    </row>
    <row r="31" spans="1:16" x14ac:dyDescent="0.55000000000000004">
      <c r="A31">
        <v>29</v>
      </c>
      <c r="B31" s="10">
        <f t="shared" si="2"/>
        <v>19444.041262689891</v>
      </c>
      <c r="C31" s="10">
        <f t="shared" si="3"/>
        <v>45109.132773186953</v>
      </c>
      <c r="D31" s="10">
        <f t="shared" si="0"/>
        <v>10839.746714568822</v>
      </c>
      <c r="E31" s="10">
        <f t="shared" si="1"/>
        <v>21843.043996334069</v>
      </c>
    </row>
    <row r="32" spans="1:16" x14ac:dyDescent="0.55000000000000004">
      <c r="A32">
        <v>30</v>
      </c>
      <c r="B32" s="10">
        <f t="shared" si="2"/>
        <v>19364.714806374806</v>
      </c>
      <c r="C32" s="10">
        <f t="shared" si="3"/>
        <v>44925.104234150298</v>
      </c>
      <c r="D32" s="10">
        <f t="shared" si="0"/>
        <v>10534.450164758939</v>
      </c>
      <c r="E32" s="10">
        <f t="shared" si="1"/>
        <v>21227.85019562317</v>
      </c>
    </row>
    <row r="33" spans="1:5" x14ac:dyDescent="0.55000000000000004">
      <c r="A33">
        <v>31</v>
      </c>
      <c r="B33" s="10">
        <f t="shared" si="2"/>
        <v>19285.712631320835</v>
      </c>
      <c r="C33" s="10">
        <f t="shared" si="3"/>
        <v>44741.826298648848</v>
      </c>
      <c r="D33" s="10">
        <f t="shared" si="0"/>
        <v>10237.752839800029</v>
      </c>
      <c r="E33" s="10">
        <f t="shared" si="1"/>
        <v>20629.982824227744</v>
      </c>
    </row>
    <row r="34" spans="1:5" x14ac:dyDescent="0.55000000000000004">
      <c r="A34">
        <v>32</v>
      </c>
      <c r="B34" s="10">
        <f t="shared" si="2"/>
        <v>19207.033171632887</v>
      </c>
      <c r="C34" s="10">
        <f t="shared" si="3"/>
        <v>44559.295965979632</v>
      </c>
      <c r="D34" s="10">
        <f t="shared" si="0"/>
        <v>9949.4123311251824</v>
      </c>
      <c r="E34" s="10">
        <f t="shared" si="1"/>
        <v>20048.953916487862</v>
      </c>
    </row>
    <row r="35" spans="1:5" x14ac:dyDescent="0.55000000000000004">
      <c r="A35">
        <v>33</v>
      </c>
      <c r="B35" s="10">
        <f t="shared" si="2"/>
        <v>19128.674957512318</v>
      </c>
      <c r="C35" s="10">
        <f t="shared" si="3"/>
        <v>44377.510224976519</v>
      </c>
      <c r="D35" s="10">
        <f t="shared" ref="D35:D66" si="4">D34*$H$15+E34*$I$15</f>
        <v>9669.1931195468806</v>
      </c>
      <c r="E35" s="10">
        <f t="shared" ref="E35:E66" si="5">D34*$H$16+E34*$I$16</f>
        <v>19484.289243925683</v>
      </c>
    </row>
    <row r="36" spans="1:5" x14ac:dyDescent="0.55000000000000004">
      <c r="A36">
        <v>34</v>
      </c>
      <c r="B36" s="10">
        <f t="shared" si="2"/>
        <v>19050.636581739833</v>
      </c>
      <c r="C36" s="10">
        <f t="shared" si="3"/>
        <v>44196.466062436819</v>
      </c>
      <c r="D36" s="10">
        <f t="shared" si="4"/>
        <v>9396.8663634780387</v>
      </c>
      <c r="E36" s="10">
        <f t="shared" si="5"/>
        <v>18935.527930069846</v>
      </c>
    </row>
    <row r="37" spans="1:5" x14ac:dyDescent="0.55000000000000004">
      <c r="A37">
        <v>35</v>
      </c>
      <c r="B37" s="10">
        <f t="shared" si="2"/>
        <v>18972.916678526646</v>
      </c>
      <c r="C37" s="10">
        <f t="shared" si="3"/>
        <v>44016.160468417671</v>
      </c>
      <c r="D37" s="10">
        <f t="shared" si="4"/>
        <v>9132.2096981869872</v>
      </c>
      <c r="E37" s="10">
        <f t="shared" si="5"/>
        <v>18402.222075636004</v>
      </c>
    </row>
    <row r="38" spans="1:5" x14ac:dyDescent="0.55000000000000004">
      <c r="A38">
        <v>36</v>
      </c>
      <c r="B38" s="10">
        <f t="shared" si="2"/>
        <v>18895.513910166974</v>
      </c>
      <c r="C38" s="10">
        <f t="shared" si="3"/>
        <v>43836.590439558182</v>
      </c>
      <c r="D38" s="10">
        <f t="shared" si="4"/>
        <v>8875.0070443273689</v>
      </c>
      <c r="E38" s="10">
        <f t="shared" si="5"/>
        <v>17883.936393912321</v>
      </c>
    </row>
    <row r="39" spans="1:5" x14ac:dyDescent="0.55000000000000004">
      <c r="A39">
        <v>37</v>
      </c>
      <c r="B39" s="10">
        <f t="shared" si="2"/>
        <v>18818.426958611162</v>
      </c>
      <c r="C39" s="10">
        <f t="shared" si="3"/>
        <v>43657.752981156438</v>
      </c>
      <c r="D39" s="10">
        <f t="shared" si="4"/>
        <v>8625.0484244472646</v>
      </c>
      <c r="E39" s="10">
        <f t="shared" si="5"/>
        <v>17380.247856163034</v>
      </c>
    </row>
    <row r="40" spans="1:5" x14ac:dyDescent="0.55000000000000004">
      <c r="A40">
        <v>38</v>
      </c>
      <c r="B40" s="10">
        <f t="shared" si="2"/>
        <v>18741.654520142543</v>
      </c>
      <c r="C40" s="10">
        <f t="shared" si="3"/>
        <v>43479.645108461111</v>
      </c>
      <c r="D40" s="10">
        <f t="shared" si="4"/>
        <v>8382.1297865138549</v>
      </c>
      <c r="E40" s="10">
        <f t="shared" si="5"/>
        <v>16890.74534683958</v>
      </c>
    </row>
    <row r="41" spans="1:5" x14ac:dyDescent="0.55000000000000004">
      <c r="A41">
        <v>39</v>
      </c>
      <c r="B41" s="10">
        <f t="shared" si="2"/>
        <v>18665.195302012002</v>
      </c>
      <c r="C41" s="10">
        <f t="shared" si="3"/>
        <v>43302.263847467875</v>
      </c>
      <c r="D41" s="10">
        <f t="shared" si="4"/>
        <v>8146.0528337281739</v>
      </c>
      <c r="E41" s="10">
        <f t="shared" si="5"/>
        <v>16415.029328374352</v>
      </c>
    </row>
    <row r="42" spans="1:5" x14ac:dyDescent="0.55000000000000004">
      <c r="A42">
        <v>40</v>
      </c>
      <c r="B42" s="10">
        <f t="shared" si="2"/>
        <v>18589.04802030736</v>
      </c>
      <c r="C42" s="10">
        <f t="shared" si="3"/>
        <v>43125.606235403495</v>
      </c>
      <c r="D42" s="10">
        <f t="shared" si="4"/>
        <v>7916.6248600757663</v>
      </c>
      <c r="E42" s="10">
        <f t="shared" si="5"/>
        <v>15952.711515323794</v>
      </c>
    </row>
    <row r="43" spans="1:5" x14ac:dyDescent="0.55000000000000004">
      <c r="A43">
        <v>41</v>
      </c>
      <c r="B43" s="10">
        <f t="shared" si="2"/>
        <v>18513.211398601685</v>
      </c>
      <c r="C43" s="10">
        <f t="shared" si="3"/>
        <v>42949.669321012967</v>
      </c>
      <c r="D43" s="10">
        <f t="shared" si="4"/>
        <v>7693.6585911823704</v>
      </c>
      <c r="E43" s="10">
        <f t="shared" si="5"/>
        <v>15503.41455762365</v>
      </c>
    </row>
    <row r="44" spans="1:5" x14ac:dyDescent="0.55000000000000004">
      <c r="A44">
        <v>42</v>
      </c>
      <c r="B44" s="10">
        <f t="shared" si="2"/>
        <v>18437.684167092913</v>
      </c>
      <c r="C44" s="10">
        <f t="shared" si="3"/>
        <v>42774.450164722584</v>
      </c>
      <c r="D44" s="10">
        <f t="shared" si="4"/>
        <v>7476.9720301328161</v>
      </c>
      <c r="E44" s="10">
        <f t="shared" si="5"/>
        <v>15066.771732718402</v>
      </c>
    </row>
    <row r="45" spans="1:5" x14ac:dyDescent="0.55000000000000004">
      <c r="A45">
        <v>43</v>
      </c>
      <c r="B45" s="10">
        <f t="shared" si="2"/>
        <v>18362.465062053398</v>
      </c>
      <c r="C45" s="10">
        <f t="shared" si="3"/>
        <v>42599.945838724758</v>
      </c>
      <c r="D45" s="10">
        <f t="shared" si="4"/>
        <v>7266.3883079759362</v>
      </c>
      <c r="E45" s="10">
        <f t="shared" si="5"/>
        <v>14642.426646328333</v>
      </c>
    </row>
    <row r="46" spans="1:5" x14ac:dyDescent="0.55000000000000004">
      <c r="A46">
        <v>44</v>
      </c>
      <c r="B46" s="10">
        <f t="shared" si="2"/>
        <v>18287.552825474981</v>
      </c>
      <c r="C46" s="10">
        <f t="shared" si="3"/>
        <v>42426.153427013545</v>
      </c>
      <c r="D46" s="10">
        <f t="shared" si="4"/>
        <v>7061.7355386853487</v>
      </c>
      <c r="E46" s="10">
        <f t="shared" si="5"/>
        <v>14230.032941620426</v>
      </c>
    </row>
    <row r="47" spans="1:5" x14ac:dyDescent="0.55000000000000004">
      <c r="A47">
        <v>45</v>
      </c>
      <c r="B47" s="10">
        <f t="shared" si="2"/>
        <v>18212.946204837441</v>
      </c>
      <c r="C47" s="10">
        <f t="shared" si="3"/>
        <v>42253.07002538925</v>
      </c>
      <c r="D47" s="10">
        <f t="shared" si="4"/>
        <v>6862.8466783804943</v>
      </c>
      <c r="E47" s="10">
        <f t="shared" si="5"/>
        <v>13829.254016553254</v>
      </c>
    </row>
    <row r="48" spans="1:5" x14ac:dyDescent="0.55000000000000004">
      <c r="A48">
        <v>46</v>
      </c>
      <c r="B48" s="10">
        <f t="shared" si="2"/>
        <v>18138.643952954735</v>
      </c>
      <c r="C48" s="10">
        <f t="shared" si="3"/>
        <v>42080.692741443469</v>
      </c>
      <c r="D48" s="10">
        <f t="shared" si="4"/>
        <v>6669.559388637841</v>
      </c>
      <c r="E48" s="10">
        <f t="shared" si="5"/>
        <v>13439.762749170499</v>
      </c>
    </row>
    <row r="49" spans="1:5" x14ac:dyDescent="0.55000000000000004">
      <c r="A49">
        <v>47</v>
      </c>
      <c r="B49" s="10">
        <f t="shared" si="2"/>
        <v>18064.644827870408</v>
      </c>
      <c r="C49" s="10">
        <f t="shared" si="3"/>
        <v>41909.018694531958</v>
      </c>
      <c r="D49" s="10">
        <f t="shared" si="4"/>
        <v>6481.7159037413112</v>
      </c>
      <c r="E49" s="10">
        <f t="shared" si="5"/>
        <v>13061.241230622692</v>
      </c>
    </row>
    <row r="50" spans="1:5" x14ac:dyDescent="0.55000000000000004">
      <c r="A50">
        <v>48</v>
      </c>
      <c r="B50" s="10">
        <f t="shared" si="2"/>
        <v>17990.947592783996</v>
      </c>
      <c r="C50" s="10">
        <f t="shared" si="3"/>
        <v>41738.045015739881</v>
      </c>
      <c r="D50" s="10">
        <f t="shared" si="4"/>
        <v>6299.1629017353862</v>
      </c>
      <c r="E50" s="10">
        <f t="shared" si="5"/>
        <v>12693.380505702016</v>
      </c>
    </row>
    <row r="51" spans="1:5" x14ac:dyDescent="0.55000000000000004">
      <c r="A51">
        <v>49</v>
      </c>
      <c r="B51" s="10">
        <f t="shared" si="2"/>
        <v>17917.551015997036</v>
      </c>
      <c r="C51" s="10">
        <f t="shared" si="3"/>
        <v>41567.768847842279</v>
      </c>
      <c r="D51" s="10">
        <f t="shared" si="4"/>
        <v>6121.7513791555757</v>
      </c>
      <c r="E51" s="10">
        <f t="shared" si="5"/>
        <v>12335.880320680324</v>
      </c>
    </row>
    <row r="52" spans="1:5" x14ac:dyDescent="0.55000000000000004">
      <c r="A52">
        <v>50</v>
      </c>
      <c r="B52" s="10">
        <f t="shared" si="2"/>
        <v>17844.453870871457</v>
      </c>
      <c r="C52" s="10">
        <f t="shared" si="3"/>
        <v>41398.187345261671</v>
      </c>
      <c r="D52" s="10">
        <f t="shared" si="4"/>
        <v>5949.3365293196075</v>
      </c>
      <c r="E52" s="10">
        <f t="shared" si="5"/>
        <v>11988.448878245972</v>
      </c>
    </row>
    <row r="53" spans="1:5" x14ac:dyDescent="0.55000000000000004">
      <c r="A53">
        <v>51</v>
      </c>
      <c r="B53" s="10">
        <f t="shared" si="2"/>
        <v>17771.654935795832</v>
      </c>
      <c r="C53" s="10">
        <f t="shared" si="3"/>
        <v>41229.297674023823</v>
      </c>
      <c r="D53" s="10">
        <f t="shared" si="4"/>
        <v>5781.7776240697622</v>
      </c>
      <c r="E53" s="10">
        <f t="shared" si="5"/>
        <v>11650.802599340406</v>
      </c>
    </row>
    <row r="54" spans="1:5" x14ac:dyDescent="0.55000000000000004">
      <c r="A54">
        <v>52</v>
      </c>
      <c r="B54" s="10">
        <f t="shared" si="2"/>
        <v>17699.152994156597</v>
      </c>
      <c r="C54" s="10">
        <f t="shared" si="3"/>
        <v>41061.097011712525</v>
      </c>
      <c r="D54" s="10">
        <f t="shared" si="4"/>
        <v>5618.9378988624749</v>
      </c>
      <c r="E54" s="10">
        <f t="shared" si="5"/>
        <v>11322.665891700854</v>
      </c>
    </row>
    <row r="55" spans="1:5" x14ac:dyDescent="0.55000000000000004">
      <c r="A55">
        <v>53</v>
      </c>
      <c r="B55" s="10">
        <f t="shared" si="2"/>
        <v>17626.946834312443</v>
      </c>
      <c r="C55" s="10">
        <f t="shared" si="3"/>
        <v>40893.582547423735</v>
      </c>
      <c r="D55" s="10">
        <f t="shared" si="4"/>
        <v>5460.6844411062102</v>
      </c>
      <c r="E55" s="10">
        <f t="shared" si="5"/>
        <v>11003.770924920689</v>
      </c>
    </row>
    <row r="56" spans="1:5" x14ac:dyDescent="0.55000000000000004">
      <c r="A56">
        <v>54</v>
      </c>
      <c r="B56" s="10">
        <f t="shared" si="2"/>
        <v>17555.035249570738</v>
      </c>
      <c r="C56" s="10">
        <f t="shared" si="3"/>
        <v>40726.751481719482</v>
      </c>
      <c r="D56" s="10">
        <f t="shared" si="4"/>
        <v>5306.8880816526962</v>
      </c>
      <c r="E56" s="10">
        <f t="shared" si="5"/>
        <v>10693.857411844243</v>
      </c>
    </row>
    <row r="57" spans="1:5" x14ac:dyDescent="0.55000000000000004">
      <c r="A57">
        <v>55</v>
      </c>
      <c r="B57" s="10">
        <f t="shared" si="2"/>
        <v>17483.417038165262</v>
      </c>
      <c r="C57" s="10">
        <f t="shared" si="3"/>
        <v>40560.6010265816</v>
      </c>
      <c r="D57" s="10">
        <f t="shared" si="4"/>
        <v>5157.4232893503022</v>
      </c>
      <c r="E57" s="10">
        <f t="shared" si="5"/>
        <v>10392.67239611789</v>
      </c>
    </row>
    <row r="58" spans="1:5" x14ac:dyDescent="0.55000000000000004">
      <c r="A58">
        <v>56</v>
      </c>
      <c r="B58" s="10">
        <f t="shared" si="2"/>
        <v>17412.091003234818</v>
      </c>
      <c r="C58" s="10">
        <f t="shared" si="3"/>
        <v>40395.128405365445</v>
      </c>
      <c r="D58" s="10">
        <f t="shared" si="4"/>
        <v>5012.1680685715783</v>
      </c>
      <c r="E58" s="10">
        <f t="shared" si="5"/>
        <v>10099.97004572418</v>
      </c>
    </row>
    <row r="59" spans="1:5" x14ac:dyDescent="0.55000000000000004">
      <c r="A59">
        <v>57</v>
      </c>
      <c r="B59" s="10">
        <f t="shared" si="2"/>
        <v>17341.055952802366</v>
      </c>
      <c r="C59" s="10">
        <f t="shared" si="3"/>
        <v>40230.330852753723</v>
      </c>
      <c r="D59" s="10">
        <f t="shared" si="4"/>
        <v>4871.0038596299528</v>
      </c>
      <c r="E59" s="10">
        <f t="shared" si="5"/>
        <v>9815.5114523306438</v>
      </c>
    </row>
    <row r="60" spans="1:5" x14ac:dyDescent="0.55000000000000004">
      <c r="A60">
        <v>58</v>
      </c>
      <c r="B60" s="10">
        <f t="shared" si="2"/>
        <v>17270.310699754598</v>
      </c>
      <c r="C60" s="10">
        <f t="shared" si="3"/>
        <v>40066.20561471043</v>
      </c>
      <c r="D60" s="10">
        <f t="shared" si="4"/>
        <v>4733.8154420033334</v>
      </c>
      <c r="E60" s="10">
        <f t="shared" si="5"/>
        <v>9539.0644362895928</v>
      </c>
    </row>
    <row r="61" spans="1:5" x14ac:dyDescent="0.55000000000000004">
      <c r="A61">
        <v>59</v>
      </c>
      <c r="B61" s="10">
        <f t="shared" si="2"/>
        <v>17199.854061821763</v>
      </c>
      <c r="C61" s="10">
        <f t="shared" si="3"/>
        <v>39902.749948434895</v>
      </c>
      <c r="D61" s="10">
        <f t="shared" si="4"/>
        <v>4600.4908402849287</v>
      </c>
      <c r="E61" s="10">
        <f t="shared" si="5"/>
        <v>9270.4033571297878</v>
      </c>
    </row>
    <row r="62" spans="1:5" x14ac:dyDescent="0.55000000000000004">
      <c r="A62">
        <v>60</v>
      </c>
      <c r="B62" s="10">
        <f t="shared" si="2"/>
        <v>17129.684861557696</v>
      </c>
      <c r="C62" s="10">
        <f t="shared" si="3"/>
        <v>39739.961122315981</v>
      </c>
      <c r="D62" s="10">
        <f t="shared" si="4"/>
        <v>4470.921232784026</v>
      </c>
      <c r="E62" s="10">
        <f t="shared" si="5"/>
        <v>9009.30892938539</v>
      </c>
    </row>
    <row r="63" spans="1:5" x14ac:dyDescent="0.55000000000000004">
      <c r="A63">
        <v>61</v>
      </c>
      <c r="B63" s="10">
        <f t="shared" si="2"/>
        <v>17059.801926320011</v>
      </c>
      <c r="C63" s="10">
        <f t="shared" si="3"/>
        <v>39577.836415886486</v>
      </c>
      <c r="D63" s="10">
        <f t="shared" si="4"/>
        <v>4345.0008627017669</v>
      </c>
      <c r="E63" s="10">
        <f t="shared" si="5"/>
        <v>8755.5680436118728</v>
      </c>
    </row>
    <row r="64" spans="1:5" x14ac:dyDescent="0.55000000000000004">
      <c r="A64">
        <v>62</v>
      </c>
      <c r="B64" s="10">
        <f t="shared" si="2"/>
        <v>16990.204088250423</v>
      </c>
      <c r="C64" s="10">
        <f t="shared" si="3"/>
        <v>39416.373119777694</v>
      </c>
      <c r="D64" s="10">
        <f t="shared" si="4"/>
        <v>4222.6269518091749</v>
      </c>
      <c r="E64" s="10">
        <f t="shared" si="5"/>
        <v>8508.9735924428333</v>
      </c>
    </row>
    <row r="65" spans="1:5" x14ac:dyDescent="0.55000000000000004">
      <c r="A65">
        <v>63</v>
      </c>
      <c r="B65" s="10">
        <f t="shared" si="2"/>
        <v>16920.890184255171</v>
      </c>
      <c r="C65" s="10">
        <f t="shared" si="3"/>
        <v>39255.568535674116</v>
      </c>
      <c r="D65" s="10">
        <f t="shared" si="4"/>
        <v>4103.6996165567907</v>
      </c>
      <c r="E65" s="10">
        <f t="shared" si="5"/>
        <v>8269.3243015457683</v>
      </c>
    </row>
    <row r="66" spans="1:5" x14ac:dyDescent="0.55000000000000004">
      <c r="A66">
        <v>64</v>
      </c>
      <c r="B66" s="10">
        <f t="shared" si="2"/>
        <v>16851.859055985558</v>
      </c>
      <c r="C66" s="10">
        <f t="shared" si="3"/>
        <v>39095.419976268415</v>
      </c>
      <c r="D66" s="10">
        <f t="shared" si="4"/>
        <v>3988.1217865473091</v>
      </c>
      <c r="E66" s="10">
        <f t="shared" si="5"/>
        <v>8036.424565338817</v>
      </c>
    </row>
    <row r="67" spans="1:5" x14ac:dyDescent="0.55000000000000004">
      <c r="A67">
        <v>65</v>
      </c>
      <c r="B67" s="10">
        <f t="shared" si="2"/>
        <v>16783.109549818564</v>
      </c>
      <c r="C67" s="10">
        <f t="shared" si="3"/>
        <v>38935.924765216478</v>
      </c>
      <c r="D67" s="10">
        <f t="shared" ref="D67:D82" si="6">D66*$H$15+E66*$I$15</f>
        <v>3875.7991253045975</v>
      </c>
      <c r="E67" s="10">
        <f t="shared" ref="E67:E82" si="7">D66*$H$16+E66*$I$16</f>
        <v>7810.0842873344172</v>
      </c>
    </row>
    <row r="68" spans="1:5" x14ac:dyDescent="0.55000000000000004">
      <c r="A68">
        <v>66</v>
      </c>
      <c r="B68" s="10">
        <f t="shared" ref="B68:B82" si="8">B67*$H$5+C67*$I$5</f>
        <v>16714.640516837564</v>
      </c>
      <c r="C68" s="10">
        <f t="shared" ref="C68:C82" si="9">B67*$H$6+C67*$I$6</f>
        <v>38777.080237092698</v>
      </c>
      <c r="D68" s="10">
        <f t="shared" si="6"/>
        <v>3766.6399532743394</v>
      </c>
      <c r="E68" s="10">
        <f t="shared" si="7"/>
        <v>7590.1187249795548</v>
      </c>
    </row>
    <row r="69" spans="1:5" x14ac:dyDescent="0.55000000000000004">
      <c r="A69">
        <v>67</v>
      </c>
      <c r="B69" s="10">
        <f t="shared" si="8"/>
        <v>16646.450812813102</v>
      </c>
      <c r="C69" s="10">
        <f t="shared" si="9"/>
        <v>38618.883737345452</v>
      </c>
      <c r="D69" s="10">
        <f t="shared" si="6"/>
        <v>3660.5551729934232</v>
      </c>
      <c r="E69" s="10">
        <f t="shared" si="7"/>
        <v>7376.3483388659652</v>
      </c>
    </row>
    <row r="70" spans="1:5" x14ac:dyDescent="0.55000000000000004">
      <c r="A70">
        <v>68</v>
      </c>
      <c r="B70" s="10">
        <f t="shared" si="8"/>
        <v>16578.539298183779</v>
      </c>
      <c r="C70" s="10">
        <f t="shared" si="9"/>
        <v>38461.332622252725</v>
      </c>
      <c r="D70" s="10">
        <f t="shared" si="6"/>
        <v>3557.458196366958</v>
      </c>
      <c r="E70" s="10">
        <f t="shared" si="7"/>
        <v>7168.5986461872189</v>
      </c>
    </row>
    <row r="71" spans="1:5" x14ac:dyDescent="0.55000000000000004">
      <c r="A71">
        <v>69</v>
      </c>
      <c r="B71" s="10">
        <f t="shared" si="8"/>
        <v>16510.904838037204</v>
      </c>
      <c r="C71" s="10">
        <f t="shared" si="9"/>
        <v>38304.424258877923</v>
      </c>
      <c r="D71" s="10">
        <f t="shared" si="6"/>
        <v>3457.2648739935353</v>
      </c>
      <c r="E71" s="10">
        <f t="shared" si="7"/>
        <v>6966.7000783230815</v>
      </c>
    </row>
    <row r="72" spans="1:5" x14ac:dyDescent="0.55000000000000004">
      <c r="A72">
        <v>70</v>
      </c>
      <c r="B72" s="10">
        <f t="shared" si="8"/>
        <v>16443.546302091017</v>
      </c>
      <c r="C72" s="10">
        <f t="shared" si="9"/>
        <v>38148.156025025906</v>
      </c>
      <c r="D72" s="10">
        <f t="shared" si="6"/>
        <v>3359.8934264810355</v>
      </c>
      <c r="E72" s="10">
        <f t="shared" si="7"/>
        <v>6770.4878424349035</v>
      </c>
    </row>
    <row r="73" spans="1:5" x14ac:dyDescent="0.55000000000000004">
      <c r="A73">
        <v>71</v>
      </c>
      <c r="B73" s="10">
        <f t="shared" si="8"/>
        <v>16376.462564674011</v>
      </c>
      <c r="C73" s="10">
        <f t="shared" si="9"/>
        <v>37992.525309199125</v>
      </c>
      <c r="D73" s="10">
        <f t="shared" si="6"/>
        <v>3265.2643776969044</v>
      </c>
      <c r="E73" s="10">
        <f t="shared" si="7"/>
        <v>6579.8017869590803</v>
      </c>
    </row>
    <row r="74" spans="1:5" x14ac:dyDescent="0.55000000000000004">
      <c r="A74">
        <v>72</v>
      </c>
      <c r="B74" s="10">
        <f t="shared" si="8"/>
        <v>16309.652504707308</v>
      </c>
      <c r="C74" s="10">
        <f t="shared" si="9"/>
        <v>37837.529510553992</v>
      </c>
      <c r="D74" s="10">
        <f t="shared" si="6"/>
        <v>3173.3004898984072</v>
      </c>
      <c r="E74" s="10">
        <f t="shared" si="7"/>
        <v>6394.4862708887877</v>
      </c>
    </row>
    <row r="75" spans="1:5" x14ac:dyDescent="0.55000000000000004">
      <c r="A75">
        <v>73</v>
      </c>
      <c r="B75" s="10">
        <f t="shared" si="8"/>
        <v>16243.115005685631</v>
      </c>
      <c r="C75" s="10">
        <f t="shared" si="9"/>
        <v>37683.166038857446</v>
      </c>
      <c r="D75" s="10">
        <f t="shared" si="6"/>
        <v>3083.9267006899099</v>
      </c>
      <c r="E75" s="10">
        <f t="shared" si="7"/>
        <v>6214.3900367373126</v>
      </c>
    </row>
    <row r="76" spans="1:5" x14ac:dyDescent="0.55000000000000004">
      <c r="A76">
        <v>74</v>
      </c>
      <c r="B76" s="10">
        <f t="shared" si="8"/>
        <v>16176.848955658639</v>
      </c>
      <c r="C76" s="10">
        <f t="shared" si="9"/>
        <v>37529.43231444362</v>
      </c>
      <c r="D76" s="10">
        <f t="shared" si="6"/>
        <v>2997.0700617557241</v>
      </c>
      <c r="E76" s="10">
        <f t="shared" si="7"/>
        <v>6039.3660870792746</v>
      </c>
    </row>
    <row r="77" spans="1:5" x14ac:dyDescent="0.55000000000000004">
      <c r="A77">
        <v>75</v>
      </c>
      <c r="B77" s="10">
        <f t="shared" si="8"/>
        <v>16110.853247212355</v>
      </c>
      <c r="C77" s="10">
        <f t="shared" si="9"/>
        <v>37376.325768170762</v>
      </c>
      <c r="D77" s="10">
        <f t="shared" si="6"/>
        <v>2912.6596793185045</v>
      </c>
      <c r="E77" s="10">
        <f t="shared" si="7"/>
        <v>5869.2715645689777</v>
      </c>
    </row>
    <row r="78" spans="1:5" x14ac:dyDescent="0.55000000000000004">
      <c r="A78">
        <v>76</v>
      </c>
      <c r="B78" s="10">
        <f t="shared" si="8"/>
        <v>16045.126777450641</v>
      </c>
      <c r="C78" s="10">
        <f t="shared" si="9"/>
        <v>37223.843841378293</v>
      </c>
      <c r="D78" s="10">
        <f t="shared" si="6"/>
        <v>2830.6266562746023</v>
      </c>
      <c r="E78" s="10">
        <f t="shared" si="7"/>
        <v>5703.9676353379655</v>
      </c>
    </row>
    <row r="79" spans="1:5" x14ac:dyDescent="0.55000000000000004">
      <c r="A79">
        <v>77</v>
      </c>
      <c r="B79" s="10">
        <f t="shared" si="8"/>
        <v>15979.668447976785</v>
      </c>
      <c r="C79" s="10">
        <f t="shared" si="9"/>
        <v>37071.983985844046</v>
      </c>
      <c r="D79" s="10">
        <f t="shared" si="6"/>
        <v>2750.9040359591359</v>
      </c>
      <c r="E79" s="10">
        <f t="shared" si="7"/>
        <v>5543.3193756765959</v>
      </c>
    </row>
    <row r="80" spans="1:5" x14ac:dyDescent="0.55000000000000004">
      <c r="A80">
        <v>78</v>
      </c>
      <c r="B80" s="10">
        <f t="shared" si="8"/>
        <v>15914.477164875134</v>
      </c>
      <c r="C80" s="10">
        <f t="shared" si="9"/>
        <v>36920.743663741683</v>
      </c>
      <c r="D80" s="10">
        <f t="shared" si="6"/>
        <v>2673.4267474948829</v>
      </c>
      <c r="E80" s="10">
        <f t="shared" si="7"/>
        <v>5387.195661907157</v>
      </c>
    </row>
    <row r="81" spans="1:5" x14ac:dyDescent="0.55000000000000004">
      <c r="A81">
        <v>79</v>
      </c>
      <c r="B81" s="10">
        <f t="shared" si="8"/>
        <v>15849.55183869282</v>
      </c>
      <c r="C81" s="10">
        <f t="shared" si="9"/>
        <v>36770.120347598277</v>
      </c>
      <c r="D81" s="10">
        <f t="shared" si="6"/>
        <v>2598.1315526803864</v>
      </c>
      <c r="E81" s="10">
        <f t="shared" si="7"/>
        <v>5235.4690633586233</v>
      </c>
    </row>
    <row r="82" spans="1:5" x14ac:dyDescent="0.55000000000000004">
      <c r="A82">
        <v>80</v>
      </c>
      <c r="B82" s="10">
        <f t="shared" si="8"/>
        <v>15784.891384421548</v>
      </c>
      <c r="C82" s="10">
        <f t="shared" si="9"/>
        <v>36620.111520252081</v>
      </c>
      <c r="D82" s="10">
        <f t="shared" si="6"/>
        <v>2524.9569943739193</v>
      </c>
      <c r="E82" s="10">
        <f t="shared" si="7"/>
        <v>5088.0157383557062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746A-F989-4347-AA9A-90C3A5A1566F}">
  <dimension ref="A1:S82"/>
  <sheetViews>
    <sheetView workbookViewId="0">
      <pane ySplit="1" topLeftCell="A20" activePane="bottomLeft" state="frozen"/>
      <selection pane="bottomLeft" activeCell="P26" sqref="P26"/>
    </sheetView>
  </sheetViews>
  <sheetFormatPr defaultRowHeight="14.4" x14ac:dyDescent="0.55000000000000004"/>
  <cols>
    <col min="1" max="1" width="13.68359375" customWidth="1"/>
    <col min="2" max="3" width="13.68359375" style="10" customWidth="1"/>
    <col min="4" max="5" width="18.15625" style="10" customWidth="1"/>
    <col min="7" max="7" width="9.578125" customWidth="1"/>
    <col min="8" max="8" width="11.83984375" style="16" customWidth="1"/>
    <col min="9" max="9" width="11.578125" style="16" customWidth="1"/>
    <col min="11" max="11" width="9.15625" customWidth="1"/>
    <col min="14" max="14" width="28.68359375" customWidth="1"/>
    <col min="15" max="15" width="14.15625" customWidth="1"/>
    <col min="16" max="16" width="14.83984375" customWidth="1"/>
    <col min="18" max="18" width="13" customWidth="1"/>
  </cols>
  <sheetData>
    <row r="1" spans="1:19" x14ac:dyDescent="0.55000000000000004">
      <c r="A1" s="1" t="s">
        <v>0</v>
      </c>
      <c r="B1" s="9" t="s">
        <v>49</v>
      </c>
      <c r="C1" s="9" t="s">
        <v>50</v>
      </c>
      <c r="D1" s="9" t="s">
        <v>51</v>
      </c>
      <c r="E1" s="9" t="s">
        <v>52</v>
      </c>
    </row>
    <row r="2" spans="1:19" ht="14.7" thickBot="1" x14ac:dyDescent="0.6">
      <c r="A2">
        <v>0</v>
      </c>
      <c r="B2" s="10">
        <v>5000</v>
      </c>
      <c r="C2" s="10">
        <v>50000</v>
      </c>
      <c r="D2" s="10">
        <v>12000</v>
      </c>
      <c r="E2" s="10">
        <v>38000</v>
      </c>
      <c r="N2" s="1" t="s">
        <v>6</v>
      </c>
      <c r="O2" s="1" t="s">
        <v>35</v>
      </c>
      <c r="P2" s="1" t="s">
        <v>47</v>
      </c>
    </row>
    <row r="3" spans="1:19" ht="14.7" thickBot="1" x14ac:dyDescent="0.6">
      <c r="A3">
        <v>1</v>
      </c>
      <c r="B3" s="10">
        <f>B2*$H$5+C2*$I$5</f>
        <v>7500</v>
      </c>
      <c r="C3" s="10">
        <f>B2*$H$6+C2*$I$6</f>
        <v>50300.06880696892</v>
      </c>
      <c r="D3" s="10">
        <f>D2*$H$10+E2*$I$10</f>
        <v>11400</v>
      </c>
      <c r="E3" s="10">
        <f>D2*$H$11+E2*$I$11</f>
        <v>38640</v>
      </c>
      <c r="G3" t="s">
        <v>28</v>
      </c>
      <c r="N3" s="3" t="s">
        <v>61</v>
      </c>
      <c r="O3" s="14">
        <v>0.75</v>
      </c>
      <c r="P3" s="4">
        <v>0.75</v>
      </c>
      <c r="S3" s="1" t="s">
        <v>60</v>
      </c>
    </row>
    <row r="4" spans="1:19" x14ac:dyDescent="0.55000000000000004">
      <c r="A4">
        <v>2</v>
      </c>
      <c r="B4" s="10">
        <f t="shared" ref="B4:B67" si="0">B3*$H$5+C3*$I$5</f>
        <v>7545.0103210453381</v>
      </c>
      <c r="C4" s="10">
        <f t="shared" ref="C4:C67" si="1">B3*$H$6+C3*$I$6</f>
        <v>52454.433279193487</v>
      </c>
      <c r="D4" s="10">
        <f t="shared" ref="D4:D67" si="2">D3*$H$10+E3*$I$10</f>
        <v>11592</v>
      </c>
      <c r="E4" s="10">
        <f t="shared" ref="E4:E67" si="3">D3*$H$11+E3*$I$11</f>
        <v>38689.199999999997</v>
      </c>
      <c r="H4" s="17" t="s">
        <v>29</v>
      </c>
      <c r="I4" s="17" t="s">
        <v>30</v>
      </c>
      <c r="N4" s="5" t="s">
        <v>62</v>
      </c>
      <c r="O4" s="25">
        <f>1/(1+EXP(-1*(2.259+ O12*LOG(O16) )   ))</f>
        <v>0.93100137613937839</v>
      </c>
      <c r="P4" s="30">
        <f>1/(1+EXP(-1*((LN(0.78/(1-0.78)))+P13* (LN(P17)-LN(4) )/1.34 )))</f>
        <v>0.78</v>
      </c>
      <c r="R4" s="3" t="s">
        <v>55</v>
      </c>
      <c r="S4" s="4">
        <v>8</v>
      </c>
    </row>
    <row r="5" spans="1:19" x14ac:dyDescent="0.55000000000000004">
      <c r="A5">
        <v>3</v>
      </c>
      <c r="B5" s="10">
        <f t="shared" si="0"/>
        <v>7868.1649918790226</v>
      </c>
      <c r="C5" s="10">
        <f t="shared" si="1"/>
        <v>54493.907308324342</v>
      </c>
      <c r="D5" s="10">
        <f t="shared" si="2"/>
        <v>11606.759999999998</v>
      </c>
      <c r="E5" s="10">
        <f t="shared" si="3"/>
        <v>38871.576000000001</v>
      </c>
      <c r="G5" s="1" t="s">
        <v>29</v>
      </c>
      <c r="H5" s="18">
        <f>O3*(1-O21)</f>
        <v>0</v>
      </c>
      <c r="I5" s="18">
        <f>O20*O10</f>
        <v>0.15</v>
      </c>
      <c r="N5" s="5" t="s">
        <v>21</v>
      </c>
      <c r="O5" s="12">
        <v>1</v>
      </c>
      <c r="P5" s="6">
        <v>1</v>
      </c>
      <c r="R5" s="5" t="s">
        <v>56</v>
      </c>
      <c r="S5" s="6">
        <v>4</v>
      </c>
    </row>
    <row r="6" spans="1:19" x14ac:dyDescent="0.55000000000000004">
      <c r="A6">
        <v>4</v>
      </c>
      <c r="B6" s="10">
        <f t="shared" si="0"/>
        <v>8174.0860962486513</v>
      </c>
      <c r="C6" s="10">
        <f t="shared" si="1"/>
        <v>56635.026439170957</v>
      </c>
      <c r="D6" s="10">
        <f t="shared" si="2"/>
        <v>11661.4728</v>
      </c>
      <c r="E6" s="10">
        <f t="shared" si="3"/>
        <v>39024.899279999998</v>
      </c>
      <c r="G6" s="1" t="s">
        <v>30</v>
      </c>
      <c r="H6" s="18">
        <f>O3*O21</f>
        <v>0.75</v>
      </c>
      <c r="I6" s="18">
        <f>O4</f>
        <v>0.93100137613937839</v>
      </c>
      <c r="N6" s="5" t="s">
        <v>19</v>
      </c>
      <c r="O6" s="12">
        <v>4</v>
      </c>
      <c r="P6" s="6">
        <v>4</v>
      </c>
      <c r="R6" s="5" t="s">
        <v>57</v>
      </c>
      <c r="S6" s="6">
        <v>13</v>
      </c>
    </row>
    <row r="7" spans="1:19" ht="14.7" thickBot="1" x14ac:dyDescent="0.6">
      <c r="A7">
        <v>5</v>
      </c>
      <c r="B7" s="10">
        <f t="shared" si="0"/>
        <v>8495.2539658756432</v>
      </c>
      <c r="C7" s="10">
        <f t="shared" si="1"/>
        <v>58857.852124744728</v>
      </c>
      <c r="D7" s="10">
        <f t="shared" si="2"/>
        <v>11707.469783999999</v>
      </c>
      <c r="E7" s="10">
        <f t="shared" si="3"/>
        <v>39185.526038399999</v>
      </c>
      <c r="N7" s="5" t="s">
        <v>20</v>
      </c>
      <c r="O7" s="12">
        <v>0.5</v>
      </c>
      <c r="P7" s="6">
        <v>0.5</v>
      </c>
      <c r="R7" s="7" t="s">
        <v>58</v>
      </c>
      <c r="S7" s="8">
        <v>1</v>
      </c>
    </row>
    <row r="8" spans="1:19" x14ac:dyDescent="0.55000000000000004">
      <c r="A8">
        <v>6</v>
      </c>
      <c r="B8" s="10">
        <f t="shared" si="0"/>
        <v>8828.6778187117088</v>
      </c>
      <c r="C8" s="10">
        <f t="shared" si="1"/>
        <v>61168.181799152109</v>
      </c>
      <c r="D8" s="10">
        <f t="shared" si="2"/>
        <v>11755.657811519999</v>
      </c>
      <c r="E8" s="10">
        <f t="shared" si="3"/>
        <v>39345.312647952</v>
      </c>
      <c r="G8" t="s">
        <v>48</v>
      </c>
      <c r="N8" s="5" t="s">
        <v>22</v>
      </c>
      <c r="O8" s="12">
        <v>0.3</v>
      </c>
      <c r="P8" s="6">
        <v>0.6</v>
      </c>
    </row>
    <row r="9" spans="1:19" x14ac:dyDescent="0.55000000000000004">
      <c r="A9">
        <v>7</v>
      </c>
      <c r="B9" s="10">
        <f t="shared" si="0"/>
        <v>9175.2272698728157</v>
      </c>
      <c r="C9" s="10">
        <f t="shared" si="1"/>
        <v>63569.169794988076</v>
      </c>
      <c r="D9" s="10">
        <f t="shared" si="2"/>
        <v>11803.593794385599</v>
      </c>
      <c r="E9" s="10">
        <f t="shared" si="3"/>
        <v>39506.08722404256</v>
      </c>
      <c r="H9" s="17" t="s">
        <v>29</v>
      </c>
      <c r="I9" s="17" t="s">
        <v>30</v>
      </c>
      <c r="N9" s="5" t="s">
        <v>23</v>
      </c>
      <c r="O9" s="12">
        <v>1</v>
      </c>
      <c r="P9" s="6">
        <v>1</v>
      </c>
    </row>
    <row r="10" spans="1:19" ht="14.7" thickBot="1" x14ac:dyDescent="0.6">
      <c r="A10">
        <v>8</v>
      </c>
      <c r="B10" s="10">
        <f t="shared" si="0"/>
        <v>9535.3754692482107</v>
      </c>
      <c r="C10" s="10">
        <f t="shared" si="1"/>
        <v>66064.405011576309</v>
      </c>
      <c r="D10" s="10">
        <f t="shared" si="2"/>
        <v>11851.826167212768</v>
      </c>
      <c r="E10" s="10">
        <f t="shared" si="3"/>
        <v>39667.443380542398</v>
      </c>
      <c r="G10" s="1" t="s">
        <v>29</v>
      </c>
      <c r="H10" s="18">
        <f>P3*(1-P21)</f>
        <v>0</v>
      </c>
      <c r="I10" s="18">
        <f>P20*P10</f>
        <v>0.3</v>
      </c>
      <c r="N10" s="5" t="s">
        <v>24</v>
      </c>
      <c r="O10" s="12">
        <v>0.25</v>
      </c>
      <c r="P10" s="6">
        <v>0.25</v>
      </c>
      <c r="S10" s="1" t="s">
        <v>59</v>
      </c>
    </row>
    <row r="11" spans="1:19" x14ac:dyDescent="0.55000000000000004">
      <c r="A11">
        <v>9</v>
      </c>
      <c r="B11" s="10">
        <f t="shared" si="0"/>
        <v>9909.6607517364464</v>
      </c>
      <c r="C11" s="10">
        <f t="shared" si="1"/>
        <v>68657.583581542945</v>
      </c>
      <c r="D11" s="10">
        <f t="shared" si="2"/>
        <v>11900.233014162719</v>
      </c>
      <c r="E11" s="10">
        <f t="shared" si="3"/>
        <v>39829.475462232644</v>
      </c>
      <c r="G11" s="1" t="s">
        <v>30</v>
      </c>
      <c r="H11" s="18">
        <f>P3*P21</f>
        <v>0.75</v>
      </c>
      <c r="I11" s="18">
        <f>P4</f>
        <v>0.78</v>
      </c>
      <c r="N11" s="5" t="s">
        <v>25</v>
      </c>
      <c r="O11" s="12">
        <v>2</v>
      </c>
      <c r="P11" s="6">
        <v>2</v>
      </c>
      <c r="R11" s="3" t="s">
        <v>55</v>
      </c>
      <c r="S11" s="4">
        <v>4</v>
      </c>
    </row>
    <row r="12" spans="1:19" x14ac:dyDescent="0.55000000000000004">
      <c r="A12">
        <v>10</v>
      </c>
      <c r="B12" s="10">
        <f t="shared" si="0"/>
        <v>10298.637537231441</v>
      </c>
      <c r="C12" s="10">
        <f t="shared" si="1"/>
        <v>71352.550360623209</v>
      </c>
      <c r="D12" s="10">
        <f t="shared" si="2"/>
        <v>11948.842638669792</v>
      </c>
      <c r="E12" s="10">
        <f t="shared" si="3"/>
        <v>39992.165621163505</v>
      </c>
      <c r="N12" s="5" t="s">
        <v>43</v>
      </c>
      <c r="O12" s="12">
        <v>0.38</v>
      </c>
      <c r="P12" s="29"/>
      <c r="R12" s="5" t="s">
        <v>56</v>
      </c>
      <c r="S12" s="6">
        <v>0.1</v>
      </c>
    </row>
    <row r="13" spans="1:19" ht="14.7" thickBot="1" x14ac:dyDescent="0.6">
      <c r="A13">
        <v>11</v>
      </c>
      <c r="B13" s="10">
        <f t="shared" si="0"/>
        <v>10702.882554093481</v>
      </c>
      <c r="C13" s="10">
        <f t="shared" si="1"/>
        <v>74153.300729718088</v>
      </c>
      <c r="D13" s="10">
        <f t="shared" si="2"/>
        <v>11997.649686349052</v>
      </c>
      <c r="E13" s="10">
        <f t="shared" si="3"/>
        <v>40155.521163509882</v>
      </c>
      <c r="N13" s="7" t="s">
        <v>54</v>
      </c>
      <c r="O13" s="28"/>
      <c r="P13" s="8">
        <v>0.10299999999999999</v>
      </c>
      <c r="R13" s="5" t="s">
        <v>57</v>
      </c>
      <c r="S13" s="6">
        <v>25</v>
      </c>
    </row>
    <row r="14" spans="1:19" ht="14.7" thickBot="1" x14ac:dyDescent="0.6">
      <c r="A14">
        <v>12</v>
      </c>
      <c r="B14" s="10">
        <f t="shared" si="0"/>
        <v>11122.995109457714</v>
      </c>
      <c r="C14" s="10">
        <f t="shared" si="1"/>
        <v>77063.986940214818</v>
      </c>
      <c r="D14" s="10">
        <f t="shared" si="2"/>
        <v>12046.656349052964</v>
      </c>
      <c r="E14" s="10">
        <f t="shared" si="3"/>
        <v>40319.543772299498</v>
      </c>
      <c r="H14" s="17"/>
      <c r="I14" s="17"/>
      <c r="R14" s="7" t="s">
        <v>58</v>
      </c>
      <c r="S14" s="8">
        <v>5.0000000000000001E-3</v>
      </c>
    </row>
    <row r="15" spans="1:19" ht="14.7" thickBot="1" x14ac:dyDescent="0.6">
      <c r="A15">
        <v>13</v>
      </c>
      <c r="B15" s="10">
        <f t="shared" si="0"/>
        <v>11559.598041032223</v>
      </c>
      <c r="C15" s="10">
        <f t="shared" si="1"/>
        <v>80088.924224220362</v>
      </c>
      <c r="D15" s="10">
        <f t="shared" si="2"/>
        <v>12095.863131689848</v>
      </c>
      <c r="E15" s="10">
        <f t="shared" si="3"/>
        <v>40484.236404183335</v>
      </c>
      <c r="G15" s="1"/>
      <c r="H15" s="25"/>
      <c r="I15" s="25"/>
      <c r="N15" s="13" t="s">
        <v>44</v>
      </c>
    </row>
    <row r="16" spans="1:19" x14ac:dyDescent="0.55000000000000004">
      <c r="A16">
        <v>14</v>
      </c>
      <c r="B16" s="10">
        <f t="shared" si="0"/>
        <v>12013.338633633053</v>
      </c>
      <c r="C16" s="10">
        <f t="shared" si="1"/>
        <v>83232.597197045732</v>
      </c>
      <c r="D16" s="10">
        <f t="shared" si="2"/>
        <v>12145.270921255</v>
      </c>
      <c r="E16" s="10">
        <f t="shared" si="3"/>
        <v>40649.601744030384</v>
      </c>
      <c r="G16" s="1"/>
      <c r="H16" s="25"/>
      <c r="I16" s="25"/>
      <c r="N16" s="19" t="s">
        <v>60</v>
      </c>
      <c r="O16" s="26">
        <v>8</v>
      </c>
      <c r="P16" s="27"/>
    </row>
    <row r="17" spans="1:16" ht="14.7" thickBot="1" x14ac:dyDescent="0.6">
      <c r="A17">
        <v>15</v>
      </c>
      <c r="B17" s="10">
        <f t="shared" si="0"/>
        <v>12484.889579556859</v>
      </c>
      <c r="C17" s="10">
        <f t="shared" si="1"/>
        <v>86499.666505328933</v>
      </c>
      <c r="D17" s="10">
        <f t="shared" si="2"/>
        <v>12194.880523209114</v>
      </c>
      <c r="E17" s="10">
        <f t="shared" si="3"/>
        <v>40815.642551284953</v>
      </c>
      <c r="N17" s="21" t="s">
        <v>53</v>
      </c>
      <c r="O17" s="28"/>
      <c r="P17" s="24">
        <v>4</v>
      </c>
    </row>
    <row r="18" spans="1:16" x14ac:dyDescent="0.55000000000000004">
      <c r="A18">
        <v>16</v>
      </c>
      <c r="B18" s="10">
        <f t="shared" si="0"/>
        <v>12974.94997579934</v>
      </c>
      <c r="C18" s="10">
        <f t="shared" si="1"/>
        <v>89894.975736726177</v>
      </c>
      <c r="D18" s="10">
        <f t="shared" si="2"/>
        <v>12244.692765385485</v>
      </c>
      <c r="E18" s="10">
        <f t="shared" si="3"/>
        <v>40982.361582409096</v>
      </c>
    </row>
    <row r="19" spans="1:16" ht="14.7" thickBot="1" x14ac:dyDescent="0.6">
      <c r="A19">
        <v>17</v>
      </c>
      <c r="B19" s="10">
        <f t="shared" si="0"/>
        <v>13484.246360508927</v>
      </c>
      <c r="C19" s="10">
        <f t="shared" si="1"/>
        <v>93423.558600757606</v>
      </c>
      <c r="D19" s="10">
        <f t="shared" si="2"/>
        <v>12294.708474722729</v>
      </c>
      <c r="E19" s="10">
        <f t="shared" si="3"/>
        <v>41149.761608318207</v>
      </c>
      <c r="N19" s="13" t="s">
        <v>31</v>
      </c>
      <c r="O19" s="1" t="s">
        <v>35</v>
      </c>
      <c r="P19" s="1" t="s">
        <v>47</v>
      </c>
    </row>
    <row r="20" spans="1:16" x14ac:dyDescent="0.55000000000000004">
      <c r="A20">
        <v>18</v>
      </c>
      <c r="B20" s="10">
        <f t="shared" si="0"/>
        <v>14013.533790113641</v>
      </c>
      <c r="C20" s="10">
        <f t="shared" si="1"/>
        <v>97090.646391524875</v>
      </c>
      <c r="D20" s="10">
        <f t="shared" si="2"/>
        <v>12344.928482495461</v>
      </c>
      <c r="E20" s="10">
        <f t="shared" si="3"/>
        <v>41317.845410530252</v>
      </c>
      <c r="N20" s="19" t="s">
        <v>34</v>
      </c>
      <c r="O20" s="14">
        <f>O5*O6*O7*O8*O9</f>
        <v>0.6</v>
      </c>
      <c r="P20" s="4">
        <f>P5*P6*P7*P8*P9</f>
        <v>1.2</v>
      </c>
    </row>
    <row r="21" spans="1:16" x14ac:dyDescent="0.55000000000000004">
      <c r="A21">
        <v>19</v>
      </c>
      <c r="B21" s="10">
        <f t="shared" si="0"/>
        <v>14563.596958728731</v>
      </c>
      <c r="C21" s="10">
        <f t="shared" si="1"/>
        <v>100901.67574335665</v>
      </c>
      <c r="D21" s="10">
        <f t="shared" si="2"/>
        <v>12395.353623159075</v>
      </c>
      <c r="E21" s="10">
        <f t="shared" si="3"/>
        <v>41486.615782085195</v>
      </c>
      <c r="N21" s="20" t="s">
        <v>33</v>
      </c>
      <c r="O21" s="12">
        <f>1/(O11-1)</f>
        <v>1</v>
      </c>
      <c r="P21" s="6">
        <f>1/(P11-1)</f>
        <v>1</v>
      </c>
    </row>
    <row r="22" spans="1:16" ht="14.7" thickBot="1" x14ac:dyDescent="0.6">
      <c r="A22">
        <v>20</v>
      </c>
      <c r="B22" s="10">
        <f t="shared" si="0"/>
        <v>15135.251361503497</v>
      </c>
      <c r="C22" s="10">
        <f t="shared" si="1"/>
        <v>104862.29669088093</v>
      </c>
      <c r="D22" s="10">
        <f t="shared" si="2"/>
        <v>12445.984734625557</v>
      </c>
      <c r="E22" s="10">
        <f t="shared" si="3"/>
        <v>41656.075527395762</v>
      </c>
      <c r="N22" s="21" t="s">
        <v>32</v>
      </c>
      <c r="O22" s="15">
        <v>1.1299999999999999E-2</v>
      </c>
      <c r="P22" s="8">
        <v>1.0113000000000001</v>
      </c>
    </row>
    <row r="23" spans="1:16" x14ac:dyDescent="0.55000000000000004">
      <c r="A23">
        <v>21</v>
      </c>
      <c r="B23" s="10">
        <f t="shared" si="0"/>
        <v>15729.344503632139</v>
      </c>
      <c r="C23" s="10">
        <f t="shared" si="1"/>
        <v>108978.38104547355</v>
      </c>
      <c r="D23" s="10">
        <f t="shared" si="2"/>
        <v>12496.822658218729</v>
      </c>
      <c r="E23" s="10">
        <f t="shared" si="3"/>
        <v>41826.227462337862</v>
      </c>
    </row>
    <row r="24" spans="1:16" x14ac:dyDescent="0.55000000000000004">
      <c r="A24">
        <v>22</v>
      </c>
      <c r="B24" s="10">
        <f t="shared" si="0"/>
        <v>16346.757156821031</v>
      </c>
      <c r="C24" s="10">
        <f t="shared" si="1"/>
        <v>113256.03110050154</v>
      </c>
      <c r="D24" s="10">
        <f t="shared" si="2"/>
        <v>12547.868238701358</v>
      </c>
      <c r="E24" s="10">
        <f t="shared" si="3"/>
        <v>41997.074414287577</v>
      </c>
    </row>
    <row r="25" spans="1:16" x14ac:dyDescent="0.55000000000000004">
      <c r="A25">
        <v>23</v>
      </c>
      <c r="B25" s="10">
        <f t="shared" si="0"/>
        <v>16988.404665075232</v>
      </c>
      <c r="C25" s="10">
        <f t="shared" si="1"/>
        <v>117701.58867826694</v>
      </c>
      <c r="D25" s="10">
        <f t="shared" si="2"/>
        <v>12599.122324286272</v>
      </c>
      <c r="E25" s="10">
        <f t="shared" si="3"/>
        <v>42168.619222170331</v>
      </c>
    </row>
    <row r="26" spans="1:16" x14ac:dyDescent="0.55000000000000004">
      <c r="A26">
        <v>24</v>
      </c>
      <c r="B26" s="10">
        <f t="shared" si="0"/>
        <v>17655.238301740039</v>
      </c>
      <c r="C26" s="10">
        <f t="shared" si="1"/>
        <v>122321.64453206403</v>
      </c>
      <c r="D26" s="10">
        <f t="shared" si="2"/>
        <v>12650.585766651098</v>
      </c>
      <c r="E26" s="10">
        <f t="shared" si="3"/>
        <v>42340.864736507559</v>
      </c>
    </row>
    <row r="27" spans="1:16" x14ac:dyDescent="0.55000000000000004">
      <c r="A27">
        <v>25</v>
      </c>
      <c r="B27" s="10">
        <f t="shared" si="0"/>
        <v>18348.246679809603</v>
      </c>
      <c r="C27" s="10">
        <f t="shared" si="1"/>
        <v>127123.0481172885</v>
      </c>
      <c r="D27" s="10">
        <f t="shared" si="2"/>
        <v>12702.259420952267</v>
      </c>
      <c r="E27" s="10">
        <f t="shared" si="3"/>
        <v>42513.813819464216</v>
      </c>
    </row>
    <row r="28" spans="1:16" x14ac:dyDescent="0.55000000000000004">
      <c r="A28">
        <v>26</v>
      </c>
      <c r="B28" s="10">
        <f t="shared" si="0"/>
        <v>19068.457217593274</v>
      </c>
      <c r="C28" s="10">
        <f t="shared" si="1"/>
        <v>132112.91774608521</v>
      </c>
      <c r="D28" s="10">
        <f t="shared" si="2"/>
        <v>12754.144145839264</v>
      </c>
      <c r="E28" s="10">
        <f t="shared" si="3"/>
        <v>42687.469344896286</v>
      </c>
    </row>
    <row r="29" spans="1:16" x14ac:dyDescent="0.55000000000000004">
      <c r="A29">
        <v>27</v>
      </c>
      <c r="B29" s="10">
        <f t="shared" si="0"/>
        <v>19816.93766191278</v>
      </c>
      <c r="C29" s="10">
        <f t="shared" si="1"/>
        <v>137298.6511405888</v>
      </c>
      <c r="D29" s="10">
        <f t="shared" si="2"/>
        <v>12806.240803468885</v>
      </c>
      <c r="E29" s="10">
        <f t="shared" si="3"/>
        <v>42861.834198398552</v>
      </c>
    </row>
    <row r="30" spans="1:16" x14ac:dyDescent="0.55000000000000004">
      <c r="A30">
        <v>28</v>
      </c>
      <c r="B30" s="10">
        <f t="shared" si="0"/>
        <v>20594.797671088319</v>
      </c>
      <c r="C30" s="10">
        <f t="shared" si="1"/>
        <v>142687.93640040321</v>
      </c>
      <c r="D30" s="10">
        <f t="shared" si="2"/>
        <v>12858.550259519565</v>
      </c>
      <c r="E30" s="10">
        <f t="shared" si="3"/>
        <v>43036.911277352534</v>
      </c>
    </row>
    <row r="31" spans="1:16" x14ac:dyDescent="0.55000000000000004">
      <c r="A31">
        <v>29</v>
      </c>
      <c r="B31" s="10">
        <f t="shared" si="0"/>
        <v>21403.190460060479</v>
      </c>
      <c r="C31" s="10">
        <f t="shared" si="1"/>
        <v>148288.76340057974</v>
      </c>
      <c r="D31" s="10">
        <f t="shared" si="2"/>
        <v>12911.073383205759</v>
      </c>
      <c r="E31" s="10">
        <f t="shared" si="3"/>
        <v>43212.703490974651</v>
      </c>
    </row>
    <row r="32" spans="1:16" x14ac:dyDescent="0.55000000000000004">
      <c r="A32">
        <v>30</v>
      </c>
      <c r="B32" s="10">
        <f t="shared" si="0"/>
        <v>22243.314510086962</v>
      </c>
      <c r="C32" s="10">
        <f t="shared" si="1"/>
        <v>154109.43563699181</v>
      </c>
      <c r="D32" s="10">
        <f t="shared" si="2"/>
        <v>12963.811047292395</v>
      </c>
      <c r="E32" s="10">
        <f t="shared" si="3"/>
        <v>43389.213760364553</v>
      </c>
    </row>
    <row r="33" spans="1:5" x14ac:dyDescent="0.55000000000000004">
      <c r="A33">
        <v>31</v>
      </c>
      <c r="B33" s="10">
        <f t="shared" si="0"/>
        <v>23116.415345548772</v>
      </c>
      <c r="C33" s="10">
        <f t="shared" si="1"/>
        <v>160158.58253666756</v>
      </c>
      <c r="D33" s="10">
        <f t="shared" si="2"/>
        <v>13016.764128109366</v>
      </c>
      <c r="E33" s="10">
        <f t="shared" si="3"/>
        <v>43566.445018553648</v>
      </c>
    </row>
    <row r="34" spans="1:5" x14ac:dyDescent="0.55000000000000004">
      <c r="A34">
        <v>32</v>
      </c>
      <c r="B34" s="10">
        <f t="shared" si="0"/>
        <v>24023.787380500133</v>
      </c>
      <c r="C34" s="10">
        <f t="shared" si="1"/>
        <v>166445.1722513313</v>
      </c>
      <c r="D34" s="10">
        <f t="shared" si="2"/>
        <v>13069.933505566094</v>
      </c>
      <c r="E34" s="10">
        <f t="shared" si="3"/>
        <v>43744.400210553868</v>
      </c>
    </row>
    <row r="35" spans="1:5" x14ac:dyDescent="0.55000000000000004">
      <c r="A35">
        <v>33</v>
      </c>
      <c r="B35" s="10">
        <f t="shared" si="0"/>
        <v>24966.775837699694</v>
      </c>
      <c r="C35" s="10">
        <f t="shared" si="1"/>
        <v>172978.52495312045</v>
      </c>
      <c r="D35" s="10">
        <f t="shared" si="2"/>
        <v>13123.32006316616</v>
      </c>
      <c r="E35" s="10">
        <f t="shared" si="3"/>
        <v>43923.082293406587</v>
      </c>
    </row>
    <row r="36" spans="1:5" x14ac:dyDescent="0.55000000000000004">
      <c r="A36">
        <v>34</v>
      </c>
      <c r="B36" s="10">
        <f t="shared" si="0"/>
        <v>25946.778742968065</v>
      </c>
      <c r="C36" s="10">
        <f t="shared" si="1"/>
        <v>179768.32665218972</v>
      </c>
      <c r="D36" s="10">
        <f t="shared" si="2"/>
        <v>13176.924688021976</v>
      </c>
      <c r="E36" s="10">
        <f t="shared" si="3"/>
        <v>44102.494236231752</v>
      </c>
    </row>
    <row r="37" spans="1:5" x14ac:dyDescent="0.55000000000000004">
      <c r="A37">
        <v>35</v>
      </c>
      <c r="B37" s="10">
        <f t="shared" si="0"/>
        <v>26965.248997828458</v>
      </c>
      <c r="C37" s="10">
        <f t="shared" si="1"/>
        <v>186824.64355668798</v>
      </c>
      <c r="D37" s="10">
        <f t="shared" si="2"/>
        <v>13230.748270869526</v>
      </c>
      <c r="E37" s="10">
        <f t="shared" si="3"/>
        <v>44282.639020277245</v>
      </c>
    </row>
    <row r="38" spans="1:5" x14ac:dyDescent="0.55000000000000004">
      <c r="A38">
        <v>36</v>
      </c>
      <c r="B38" s="10">
        <f t="shared" si="0"/>
        <v>28023.696533503196</v>
      </c>
      <c r="C38" s="10">
        <f t="shared" si="1"/>
        <v>194157.93699639672</v>
      </c>
      <c r="D38" s="10">
        <f t="shared" si="2"/>
        <v>13284.791706083173</v>
      </c>
      <c r="E38" s="10">
        <f t="shared" si="3"/>
        <v>44463.519638968399</v>
      </c>
    </row>
    <row r="39" spans="1:5" x14ac:dyDescent="0.55000000000000004">
      <c r="A39">
        <v>37</v>
      </c>
      <c r="B39" s="10">
        <f t="shared" si="0"/>
        <v>29123.690549459508</v>
      </c>
      <c r="C39" s="10">
        <f t="shared" si="1"/>
        <v>201779.07893215548</v>
      </c>
      <c r="D39" s="10">
        <f t="shared" si="2"/>
        <v>13339.055891690519</v>
      </c>
      <c r="E39" s="10">
        <f t="shared" si="3"/>
        <v>44645.139097957726</v>
      </c>
    </row>
    <row r="40" spans="1:5" x14ac:dyDescent="0.55000000000000004">
      <c r="A40">
        <v>38</v>
      </c>
      <c r="B40" s="10">
        <f t="shared" si="0"/>
        <v>30266.861839823319</v>
      </c>
      <c r="C40" s="10">
        <f t="shared" si="1"/>
        <v>209699.36807406764</v>
      </c>
      <c r="D40" s="10">
        <f t="shared" si="2"/>
        <v>13393.541729387318</v>
      </c>
      <c r="E40" s="10">
        <f t="shared" si="3"/>
        <v>44827.500415174916</v>
      </c>
    </row>
    <row r="41" spans="1:5" x14ac:dyDescent="0.55000000000000004">
      <c r="A41">
        <v>39</v>
      </c>
      <c r="B41" s="10">
        <f t="shared" si="0"/>
        <v>31454.905211110145</v>
      </c>
      <c r="C41" s="10">
        <f t="shared" si="1"/>
        <v>217930.54663238247</v>
      </c>
      <c r="D41" s="10">
        <f t="shared" si="2"/>
        <v>13448.250124552475</v>
      </c>
      <c r="E41" s="10">
        <f t="shared" si="3"/>
        <v>45010.606620876919</v>
      </c>
    </row>
    <row r="42" spans="1:5" x14ac:dyDescent="0.55000000000000004">
      <c r="A42">
        <v>40</v>
      </c>
      <c r="B42" s="10">
        <f t="shared" si="0"/>
        <v>32689.58199485737</v>
      </c>
      <c r="C42" s="10">
        <f t="shared" si="1"/>
        <v>226484.81772588764</v>
      </c>
      <c r="D42" s="10">
        <f t="shared" si="2"/>
        <v>13503.181986263075</v>
      </c>
      <c r="E42" s="10">
        <f t="shared" si="3"/>
        <v>45194.460757698354</v>
      </c>
    </row>
    <row r="43" spans="1:5" x14ac:dyDescent="0.55000000000000004">
      <c r="A43">
        <v>41</v>
      </c>
      <c r="B43" s="10">
        <f t="shared" si="0"/>
        <v>33972.722658883147</v>
      </c>
      <c r="C43" s="10">
        <f t="shared" si="1"/>
        <v>235374.8634736207</v>
      </c>
      <c r="D43" s="10">
        <f t="shared" si="2"/>
        <v>13558.338227309507</v>
      </c>
      <c r="E43" s="10">
        <f t="shared" si="3"/>
        <v>45379.065880702023</v>
      </c>
    </row>
    <row r="44" spans="1:5" x14ac:dyDescent="0.55000000000000004">
      <c r="A44">
        <v>42</v>
      </c>
      <c r="B44" s="10">
        <f t="shared" si="0"/>
        <v>35306.229521043104</v>
      </c>
      <c r="C44" s="10">
        <f t="shared" si="1"/>
        <v>244613.86379672156</v>
      </c>
      <c r="D44" s="10">
        <f t="shared" si="2"/>
        <v>13613.719764210606</v>
      </c>
      <c r="E44" s="10">
        <f t="shared" si="3"/>
        <v>45564.425057429711</v>
      </c>
    </row>
    <row r="45" spans="1:5" x14ac:dyDescent="0.55000000000000004">
      <c r="A45">
        <v>43</v>
      </c>
      <c r="B45" s="10">
        <f t="shared" si="0"/>
        <v>36692.079569508234</v>
      </c>
      <c r="C45" s="10">
        <f t="shared" si="1"/>
        <v>254215.51595830056</v>
      </c>
      <c r="D45" s="10">
        <f t="shared" si="2"/>
        <v>13669.327517228912</v>
      </c>
      <c r="E45" s="10">
        <f t="shared" si="3"/>
        <v>45750.541367953127</v>
      </c>
    </row>
    <row r="46" spans="1:5" x14ac:dyDescent="0.55000000000000004">
      <c r="A46">
        <v>44</v>
      </c>
      <c r="B46" s="10">
        <f t="shared" si="0"/>
        <v>38132.327393745079</v>
      </c>
      <c r="C46" s="10">
        <f t="shared" si="1"/>
        <v>264194.05487029109</v>
      </c>
      <c r="D46" s="10">
        <f t="shared" si="2"/>
        <v>13725.162410385938</v>
      </c>
      <c r="E46" s="10">
        <f t="shared" si="3"/>
        <v>45937.417904925125</v>
      </c>
    </row>
    <row r="47" spans="1:5" x14ac:dyDescent="0.55000000000000004">
      <c r="A47">
        <v>45</v>
      </c>
      <c r="B47" s="10">
        <f t="shared" si="0"/>
        <v>39629.108230543665</v>
      </c>
      <c r="C47" s="10">
        <f t="shared" si="1"/>
        <v>274564.27419739228</v>
      </c>
      <c r="D47" s="10">
        <f t="shared" si="2"/>
        <v>13781.225371477538</v>
      </c>
      <c r="E47" s="10">
        <f t="shared" si="3"/>
        <v>46125.057773631052</v>
      </c>
    </row>
    <row r="48" spans="1:5" x14ac:dyDescent="0.55000000000000004">
      <c r="A48">
        <v>46</v>
      </c>
      <c r="B48" s="10">
        <f t="shared" si="0"/>
        <v>41184.641129608841</v>
      </c>
      <c r="C48" s="10">
        <f t="shared" si="1"/>
        <v>285341.54828938958</v>
      </c>
      <c r="D48" s="10">
        <f t="shared" si="2"/>
        <v>13837.517332089315</v>
      </c>
      <c r="E48" s="10">
        <f t="shared" si="3"/>
        <v>46313.464092040376</v>
      </c>
    </row>
    <row r="49" spans="1:5" x14ac:dyDescent="0.55000000000000004">
      <c r="A49">
        <v>47</v>
      </c>
      <c r="B49" s="10">
        <f t="shared" si="0"/>
        <v>42801.232243408434</v>
      </c>
      <c r="C49" s="10">
        <f t="shared" si="1"/>
        <v>296541.85497436923</v>
      </c>
      <c r="D49" s="10">
        <f t="shared" si="2"/>
        <v>13894.039227612113</v>
      </c>
      <c r="E49" s="10">
        <f t="shared" si="3"/>
        <v>46502.639990858486</v>
      </c>
    </row>
    <row r="50" spans="1:5" x14ac:dyDescent="0.55000000000000004">
      <c r="A50">
        <v>48</v>
      </c>
      <c r="B50" s="10">
        <f t="shared" si="0"/>
        <v>44481.27824615538</v>
      </c>
      <c r="C50" s="10">
        <f t="shared" si="1"/>
        <v>308181.79924661806</v>
      </c>
      <c r="D50" s="10">
        <f t="shared" si="2"/>
        <v>13950.791997257546</v>
      </c>
      <c r="E50" s="10">
        <f t="shared" si="3"/>
        <v>46692.588613578708</v>
      </c>
    </row>
    <row r="51" spans="1:5" x14ac:dyDescent="0.55000000000000004">
      <c r="A51">
        <v>49</v>
      </c>
      <c r="B51" s="10">
        <f t="shared" si="0"/>
        <v>46227.269886992704</v>
      </c>
      <c r="C51" s="10">
        <f t="shared" si="1"/>
        <v>320278.63788432762</v>
      </c>
      <c r="D51" s="10">
        <f t="shared" si="2"/>
        <v>14007.776584073612</v>
      </c>
      <c r="E51" s="10">
        <f t="shared" si="3"/>
        <v>46883.313116534548</v>
      </c>
    </row>
    <row r="52" spans="1:5" x14ac:dyDescent="0.55000000000000004">
      <c r="A52">
        <v>50</v>
      </c>
      <c r="B52" s="10">
        <f t="shared" si="0"/>
        <v>48041.795682649143</v>
      </c>
      <c r="C52" s="10">
        <f t="shared" si="1"/>
        <v>332850.3050335992</v>
      </c>
      <c r="D52" s="10">
        <f t="shared" si="2"/>
        <v>14064.993934960365</v>
      </c>
      <c r="E52" s="10">
        <f t="shared" si="3"/>
        <v>47074.816668952153</v>
      </c>
    </row>
    <row r="53" spans="1:5" x14ac:dyDescent="0.55000000000000004">
      <c r="A53">
        <v>51</v>
      </c>
      <c r="B53" s="10">
        <f t="shared" si="0"/>
        <v>49927.545755039879</v>
      </c>
      <c r="C53" s="10">
        <f t="shared" si="1"/>
        <v>345915.43879667955</v>
      </c>
      <c r="D53" s="10">
        <f t="shared" si="2"/>
        <v>14122.445000685646</v>
      </c>
      <c r="E53" s="10">
        <f t="shared" si="3"/>
        <v>47267.102453002954</v>
      </c>
    </row>
    <row r="54" spans="1:5" x14ac:dyDescent="0.55000000000000004">
      <c r="A54">
        <v>52</v>
      </c>
      <c r="B54" s="10">
        <f t="shared" si="0"/>
        <v>51887.315819501928</v>
      </c>
      <c r="C54" s="10">
        <f t="shared" si="1"/>
        <v>359493.40886384551</v>
      </c>
      <c r="D54" s="10">
        <f t="shared" si="2"/>
        <v>14180.130735900886</v>
      </c>
      <c r="E54" s="10">
        <f t="shared" si="3"/>
        <v>47460.173663856542</v>
      </c>
    </row>
    <row r="55" spans="1:5" x14ac:dyDescent="0.55000000000000004">
      <c r="A55">
        <v>53</v>
      </c>
      <c r="B55" s="10">
        <f t="shared" si="0"/>
        <v>53924.011329576824</v>
      </c>
      <c r="C55" s="10">
        <f t="shared" si="1"/>
        <v>373604.34522990283</v>
      </c>
      <c r="D55" s="10">
        <f t="shared" si="2"/>
        <v>14238.052099156963</v>
      </c>
      <c r="E55" s="10">
        <f t="shared" si="3"/>
        <v>47654.033509733767</v>
      </c>
    </row>
    <row r="56" spans="1:5" x14ac:dyDescent="0.55000000000000004">
      <c r="A56">
        <v>54</v>
      </c>
      <c r="B56" s="10">
        <f t="shared" si="0"/>
        <v>56040.651784485424</v>
      </c>
      <c r="C56" s="10">
        <f t="shared" si="1"/>
        <v>388269.16803787358</v>
      </c>
      <c r="D56" s="10">
        <f t="shared" si="2"/>
        <v>14296.210052920129</v>
      </c>
      <c r="E56" s="10">
        <f t="shared" si="3"/>
        <v>47848.685211960059</v>
      </c>
    </row>
    <row r="57" spans="1:5" x14ac:dyDescent="0.55000000000000004">
      <c r="A57">
        <v>55</v>
      </c>
      <c r="B57" s="10">
        <f t="shared" si="0"/>
        <v>58240.375205681034</v>
      </c>
      <c r="C57" s="10">
        <f t="shared" si="1"/>
        <v>403509.61859411595</v>
      </c>
      <c r="D57" s="10">
        <f t="shared" si="2"/>
        <v>14354.605563588017</v>
      </c>
      <c r="E57" s="10">
        <f t="shared" si="3"/>
        <v>48044.132005018946</v>
      </c>
    </row>
    <row r="58" spans="1:5" x14ac:dyDescent="0.55000000000000004">
      <c r="A58">
        <v>56</v>
      </c>
      <c r="B58" s="10">
        <f t="shared" si="0"/>
        <v>60526.442789117391</v>
      </c>
      <c r="C58" s="10">
        <f t="shared" si="1"/>
        <v>419348.29160085844</v>
      </c>
      <c r="D58" s="10">
        <f t="shared" si="2"/>
        <v>14413.239601505684</v>
      </c>
      <c r="E58" s="10">
        <f t="shared" si="3"/>
        <v>48240.377136605792</v>
      </c>
    </row>
    <row r="59" spans="1:5" x14ac:dyDescent="0.55000000000000004">
      <c r="A59">
        <v>57</v>
      </c>
      <c r="B59" s="10">
        <f t="shared" si="0"/>
        <v>62902.243740128761</v>
      </c>
      <c r="C59" s="10">
        <f t="shared" si="1"/>
        <v>435808.66865393461</v>
      </c>
      <c r="D59" s="10">
        <f t="shared" si="2"/>
        <v>14472.113140981737</v>
      </c>
      <c r="E59" s="10">
        <f t="shared" si="3"/>
        <v>48437.423867681777</v>
      </c>
    </row>
    <row r="60" spans="1:5" x14ac:dyDescent="0.55000000000000004">
      <c r="A60">
        <v>58</v>
      </c>
      <c r="B60" s="10">
        <f t="shared" si="0"/>
        <v>65371.300298090187</v>
      </c>
      <c r="C60" s="10">
        <f t="shared" si="1"/>
        <v>452915.15305538004</v>
      </c>
      <c r="D60" s="10">
        <f t="shared" si="2"/>
        <v>14531.227160304532</v>
      </c>
      <c r="E60" s="10">
        <f t="shared" si="3"/>
        <v>48635.275472528083</v>
      </c>
    </row>
    <row r="61" spans="1:5" x14ac:dyDescent="0.55000000000000004">
      <c r="A61">
        <v>59</v>
      </c>
      <c r="B61" s="10">
        <f t="shared" si="0"/>
        <v>67937.272958307003</v>
      </c>
      <c r="C61" s="10">
        <f t="shared" si="1"/>
        <v>470693.10599250364</v>
      </c>
      <c r="D61" s="10">
        <f t="shared" si="2"/>
        <v>14590.582641758425</v>
      </c>
      <c r="E61" s="10">
        <f t="shared" si="3"/>
        <v>48833.935238800303</v>
      </c>
    </row>
    <row r="62" spans="1:5" x14ac:dyDescent="0.55000000000000004">
      <c r="A62">
        <v>60</v>
      </c>
      <c r="B62" s="10">
        <f t="shared" si="0"/>
        <v>70603.96589887554</v>
      </c>
      <c r="C62" s="10">
        <f t="shared" si="1"/>
        <v>489168.8841370694</v>
      </c>
      <c r="D62" s="10">
        <f t="shared" si="2"/>
        <v>14650.18057164009</v>
      </c>
      <c r="E62" s="10">
        <f t="shared" si="3"/>
        <v>49033.406467583052</v>
      </c>
    </row>
    <row r="63" spans="1:5" x14ac:dyDescent="0.55000000000000004">
      <c r="A63">
        <v>61</v>
      </c>
      <c r="B63" s="10">
        <f t="shared" si="0"/>
        <v>73375.33262056041</v>
      </c>
      <c r="C63" s="10">
        <f t="shared" si="1"/>
        <v>508369.8787203324</v>
      </c>
      <c r="D63" s="10">
        <f t="shared" si="2"/>
        <v>14710.021940274915</v>
      </c>
      <c r="E63" s="10">
        <f t="shared" si="3"/>
        <v>49233.692473444855</v>
      </c>
    </row>
    <row r="64" spans="1:5" x14ac:dyDescent="0.55000000000000004">
      <c r="A64">
        <v>62</v>
      </c>
      <c r="B64" s="10">
        <f t="shared" si="0"/>
        <v>76255.481808049852</v>
      </c>
      <c r="C64" s="10">
        <f t="shared" si="1"/>
        <v>528324.55614185869</v>
      </c>
      <c r="D64" s="10">
        <f t="shared" si="2"/>
        <v>14770.107742033455</v>
      </c>
      <c r="E64" s="10">
        <f t="shared" si="3"/>
        <v>49434.796584493175</v>
      </c>
    </row>
    <row r="65" spans="1:5" x14ac:dyDescent="0.55000000000000004">
      <c r="A65">
        <v>63</v>
      </c>
      <c r="B65" s="10">
        <f t="shared" si="0"/>
        <v>79248.683421278794</v>
      </c>
      <c r="C65" s="10">
        <f t="shared" si="1"/>
        <v>549062.50017233414</v>
      </c>
      <c r="D65" s="10">
        <f t="shared" si="2"/>
        <v>14830.438975347952</v>
      </c>
      <c r="E65" s="10">
        <f t="shared" si="3"/>
        <v>49636.722142429768</v>
      </c>
    </row>
    <row r="66" spans="1:5" x14ac:dyDescent="0.55000000000000004">
      <c r="A66">
        <v>64</v>
      </c>
      <c r="B66" s="10">
        <f t="shared" si="0"/>
        <v>82359.375025850124</v>
      </c>
      <c r="C66" s="10">
        <f t="shared" si="1"/>
        <v>570614.4558129299</v>
      </c>
      <c r="D66" s="10">
        <f t="shared" si="2"/>
        <v>14891.01664272893</v>
      </c>
      <c r="E66" s="10">
        <f t="shared" si="3"/>
        <v>49839.472502606186</v>
      </c>
    </row>
    <row r="67" spans="1:5" x14ac:dyDescent="0.55000000000000004">
      <c r="A67">
        <v>65</v>
      </c>
      <c r="B67" s="10">
        <f t="shared" si="0"/>
        <v>85592.168371939479</v>
      </c>
      <c r="C67" s="10">
        <f t="shared" si="1"/>
        <v>593012.37487624784</v>
      </c>
      <c r="D67" s="10">
        <f t="shared" si="2"/>
        <v>14951.841750781856</v>
      </c>
      <c r="E67" s="10">
        <f t="shared" si="3"/>
        <v>50043.051034079523</v>
      </c>
    </row>
    <row r="68" spans="1:5" x14ac:dyDescent="0.55000000000000004">
      <c r="A68">
        <v>66</v>
      </c>
      <c r="B68" s="10">
        <f t="shared" ref="B68:B82" si="4">B67*$H$5+C67*$I$5</f>
        <v>88951.856231437167</v>
      </c>
      <c r="C68" s="10">
        <f t="shared" ref="C68:C82" si="5">B67*$H$6+C67*$I$6</f>
        <v>616289.46335642226</v>
      </c>
      <c r="D68" s="10">
        <f t="shared" ref="D68:D82" si="6">D67*$H$10+E67*$I$10</f>
        <v>15012.915310223856</v>
      </c>
      <c r="E68" s="10">
        <f t="shared" ref="E68:E82" si="7">D67*$H$11+E67*$I$11</f>
        <v>50247.46111966842</v>
      </c>
    </row>
    <row r="69" spans="1:5" x14ac:dyDescent="0.55000000000000004">
      <c r="A69">
        <v>67</v>
      </c>
      <c r="B69" s="10">
        <f t="shared" si="4"/>
        <v>92443.41950346333</v>
      </c>
      <c r="C69" s="10">
        <f t="shared" si="5"/>
        <v>640480.23065860604</v>
      </c>
      <c r="D69" s="10">
        <f t="shared" si="6"/>
        <v>15074.238335900525</v>
      </c>
      <c r="E69" s="10">
        <f t="shared" si="7"/>
        <v>50452.706156009262</v>
      </c>
    </row>
    <row r="70" spans="1:5" x14ac:dyDescent="0.55000000000000004">
      <c r="A70">
        <v>68</v>
      </c>
      <c r="B70" s="10">
        <f t="shared" si="4"/>
        <v>96072.03459879091</v>
      </c>
      <c r="C70" s="10">
        <f t="shared" si="5"/>
        <v>665620.5407608262</v>
      </c>
      <c r="D70" s="10">
        <f t="shared" si="6"/>
        <v>15135.811846802779</v>
      </c>
      <c r="E70" s="10">
        <f t="shared" si="7"/>
        <v>50658.789553612616</v>
      </c>
    </row>
    <row r="71" spans="1:5" x14ac:dyDescent="0.55000000000000004">
      <c r="A71">
        <v>69</v>
      </c>
      <c r="B71" s="10">
        <f t="shared" si="4"/>
        <v>99843.081114123925</v>
      </c>
      <c r="C71" s="10">
        <f t="shared" si="5"/>
        <v>691747.66538405954</v>
      </c>
      <c r="D71" s="10">
        <f t="shared" si="6"/>
        <v>15197.636866083783</v>
      </c>
      <c r="E71" s="10">
        <f t="shared" si="7"/>
        <v>50865.714736919923</v>
      </c>
    </row>
    <row r="72" spans="1:5" x14ac:dyDescent="0.55000000000000004">
      <c r="A72">
        <v>70</v>
      </c>
      <c r="B72" s="10">
        <f t="shared" si="4"/>
        <v>103762.14980760893</v>
      </c>
      <c r="C72" s="10">
        <f t="shared" si="5"/>
        <v>718900.33924935455</v>
      </c>
      <c r="D72" s="10">
        <f t="shared" si="6"/>
        <v>15259.714421075976</v>
      </c>
      <c r="E72" s="10">
        <f t="shared" si="7"/>
        <v>51073.485144360384</v>
      </c>
    </row>
    <row r="73" spans="1:5" x14ac:dyDescent="0.55000000000000004">
      <c r="A73">
        <v>71</v>
      </c>
      <c r="B73" s="10">
        <f t="shared" si="4"/>
        <v>107835.05088740318</v>
      </c>
      <c r="C73" s="10">
        <f t="shared" si="5"/>
        <v>747118.8175039218</v>
      </c>
      <c r="D73" s="10">
        <f t="shared" si="6"/>
        <v>15322.045543308115</v>
      </c>
      <c r="E73" s="10">
        <f t="shared" si="7"/>
        <v>51282.10422840809</v>
      </c>
    </row>
    <row r="74" spans="1:5" x14ac:dyDescent="0.55000000000000004">
      <c r="A74">
        <v>72</v>
      </c>
      <c r="B74" s="10">
        <f t="shared" si="4"/>
        <v>112067.82262558826</v>
      </c>
      <c r="C74" s="10">
        <f t="shared" si="5"/>
        <v>776444.93540132872</v>
      </c>
      <c r="D74" s="10">
        <f t="shared" si="6"/>
        <v>15384.631268522426</v>
      </c>
      <c r="E74" s="10">
        <f t="shared" si="7"/>
        <v>51491.575455639402</v>
      </c>
    </row>
    <row r="75" spans="1:5" x14ac:dyDescent="0.55000000000000004">
      <c r="A75">
        <v>73</v>
      </c>
      <c r="B75" s="10">
        <f t="shared" si="4"/>
        <v>116466.74031019931</v>
      </c>
      <c r="C75" s="10">
        <f t="shared" si="5"/>
        <v>806922.170324279</v>
      </c>
      <c r="D75" s="10">
        <f t="shared" si="6"/>
        <v>15447.47263669182</v>
      </c>
      <c r="E75" s="10">
        <f t="shared" si="7"/>
        <v>51701.902306790551</v>
      </c>
    </row>
    <row r="76" spans="1:5" x14ac:dyDescent="0.55000000000000004">
      <c r="A76">
        <v>74</v>
      </c>
      <c r="B76" s="10">
        <f t="shared" si="4"/>
        <v>121038.32554864185</v>
      </c>
      <c r="C76" s="10">
        <f t="shared" si="5"/>
        <v>838595.70624192711</v>
      </c>
      <c r="D76" s="10">
        <f t="shared" si="6"/>
        <v>15510.570692037165</v>
      </c>
      <c r="E76" s="10">
        <f t="shared" si="7"/>
        <v>51913.088276815492</v>
      </c>
    </row>
    <row r="77" spans="1:5" x14ac:dyDescent="0.55000000000000004">
      <c r="A77">
        <v>75</v>
      </c>
      <c r="B77" s="10">
        <f t="shared" si="4"/>
        <v>125789.35593628907</v>
      </c>
      <c r="C77" s="10">
        <f t="shared" si="5"/>
        <v>871512.50069728948</v>
      </c>
      <c r="D77" s="10">
        <f t="shared" si="6"/>
        <v>15573.926483044646</v>
      </c>
      <c r="E77" s="10">
        <f t="shared" si="7"/>
        <v>52125.136874943957</v>
      </c>
    </row>
    <row r="78" spans="1:5" x14ac:dyDescent="0.55000000000000004">
      <c r="A78">
        <v>76</v>
      </c>
      <c r="B78" s="10">
        <f t="shared" si="4"/>
        <v>130726.87510459342</v>
      </c>
      <c r="C78" s="10">
        <f t="shared" si="5"/>
        <v>905721.35442406428</v>
      </c>
      <c r="D78" s="10">
        <f t="shared" si="6"/>
        <v>15637.541062483186</v>
      </c>
      <c r="E78" s="10">
        <f t="shared" si="7"/>
        <v>52338.051624739768</v>
      </c>
    </row>
    <row r="79" spans="1:5" x14ac:dyDescent="0.55000000000000004">
      <c r="A79">
        <v>77</v>
      </c>
      <c r="B79" s="10">
        <f t="shared" si="4"/>
        <v>135858.20316360964</v>
      </c>
      <c r="C79" s="10">
        <f t="shared" si="5"/>
        <v>941272.98369607062</v>
      </c>
      <c r="D79" s="10">
        <f t="shared" si="6"/>
        <v>15701.415487421929</v>
      </c>
      <c r="E79" s="10">
        <f t="shared" si="7"/>
        <v>52551.836064159412</v>
      </c>
    </row>
    <row r="80" spans="1:5" x14ac:dyDescent="0.55000000000000004">
      <c r="A80">
        <v>78</v>
      </c>
      <c r="B80" s="10">
        <f t="shared" si="4"/>
        <v>141190.94755441058</v>
      </c>
      <c r="C80" s="10">
        <f t="shared" si="5"/>
        <v>978220.0955165677</v>
      </c>
      <c r="D80" s="10">
        <f t="shared" si="6"/>
        <v>15765.550819247823</v>
      </c>
      <c r="E80" s="10">
        <f t="shared" si="7"/>
        <v>52766.493745610787</v>
      </c>
    </row>
    <row r="81" spans="1:5" x14ac:dyDescent="0.55000000000000004">
      <c r="A81">
        <v>79</v>
      </c>
      <c r="B81" s="10">
        <f t="shared" si="4"/>
        <v>146733.01432748514</v>
      </c>
      <c r="C81" s="10">
        <f t="shared" si="5"/>
        <v>1016617.4657589267</v>
      </c>
      <c r="D81" s="10">
        <f t="shared" si="6"/>
        <v>15829.948123683236</v>
      </c>
      <c r="E81" s="10">
        <f t="shared" si="7"/>
        <v>52982.028236012287</v>
      </c>
    </row>
    <row r="82" spans="1:5" x14ac:dyDescent="0.55000000000000004">
      <c r="A82">
        <v>80</v>
      </c>
      <c r="B82" s="10">
        <f t="shared" si="4"/>
        <v>152492.61986383901</v>
      </c>
      <c r="C82" s="10">
        <f t="shared" si="5"/>
        <v>1056522.0203745021</v>
      </c>
      <c r="D82" s="10">
        <f t="shared" si="6"/>
        <v>15894.608470803685</v>
      </c>
      <c r="E82" s="10">
        <f t="shared" si="7"/>
        <v>53198.44311685201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734E-2BA6-48B0-B7DC-6FB6DAD13E7F}">
  <dimension ref="A1:N82"/>
  <sheetViews>
    <sheetView workbookViewId="0">
      <pane ySplit="1" topLeftCell="A2" activePane="bottomLeft" state="frozen"/>
      <selection pane="bottomLeft" activeCell="P18" sqref="P17:P18"/>
    </sheetView>
  </sheetViews>
  <sheetFormatPr defaultRowHeight="14.4" x14ac:dyDescent="0.55000000000000004"/>
  <cols>
    <col min="1" max="1" width="13.68359375" customWidth="1"/>
    <col min="2" max="3" width="18.15625" style="10" customWidth="1"/>
    <col min="5" max="5" width="9.578125" customWidth="1"/>
    <col min="6" max="6" width="11.83984375" style="16" customWidth="1"/>
    <col min="7" max="7" width="11.578125" style="16" customWidth="1"/>
    <col min="9" max="9" width="9.15625" customWidth="1"/>
    <col min="12" max="12" width="42.26171875" customWidth="1"/>
    <col min="13" max="13" width="14.83984375" customWidth="1"/>
    <col min="14" max="14" width="17.68359375" customWidth="1"/>
  </cols>
  <sheetData>
    <row r="1" spans="1:14" x14ac:dyDescent="0.55000000000000004">
      <c r="A1" s="1" t="s">
        <v>0</v>
      </c>
      <c r="B1" s="9" t="s">
        <v>75</v>
      </c>
      <c r="C1" s="9" t="s">
        <v>76</v>
      </c>
    </row>
    <row r="2" spans="1:14" ht="14.7" thickBot="1" x14ac:dyDescent="0.6">
      <c r="A2">
        <v>0</v>
      </c>
      <c r="B2" s="10">
        <v>7</v>
      </c>
      <c r="C2" s="10">
        <v>20</v>
      </c>
      <c r="L2" s="1" t="s">
        <v>69</v>
      </c>
      <c r="M2" s="1"/>
    </row>
    <row r="3" spans="1:14" x14ac:dyDescent="0.55000000000000004">
      <c r="A3">
        <v>1</v>
      </c>
      <c r="B3" s="10">
        <f t="shared" ref="B3:B34" si="0">B2*$F$6+C2*$G$6</f>
        <v>5.4969548399999999</v>
      </c>
      <c r="C3" s="10">
        <f t="shared" ref="C3:C34" si="1">B2*$F$7+C2*$G$7</f>
        <v>21.06</v>
      </c>
      <c r="L3" s="3" t="s">
        <v>63</v>
      </c>
      <c r="M3" s="4">
        <v>0.57999999999999996</v>
      </c>
    </row>
    <row r="4" spans="1:14" x14ac:dyDescent="0.55000000000000004">
      <c r="A4">
        <v>2</v>
      </c>
      <c r="B4" s="10">
        <f t="shared" si="0"/>
        <v>5.5502261435881728</v>
      </c>
      <c r="C4" s="10">
        <f t="shared" si="1"/>
        <v>21.089233807199999</v>
      </c>
      <c r="E4" t="s">
        <v>85</v>
      </c>
      <c r="L4" s="5" t="s">
        <v>64</v>
      </c>
      <c r="M4" s="31">
        <v>0.85</v>
      </c>
    </row>
    <row r="5" spans="1:14" x14ac:dyDescent="0.55000000000000004">
      <c r="A5">
        <v>3</v>
      </c>
      <c r="B5" s="10">
        <f t="shared" si="0"/>
        <v>5.5637284622116727</v>
      </c>
      <c r="C5" s="10">
        <f t="shared" si="1"/>
        <v>21.14497989940114</v>
      </c>
      <c r="F5" s="17" t="s">
        <v>74</v>
      </c>
      <c r="G5" s="17" t="s">
        <v>30</v>
      </c>
      <c r="L5" s="5" t="s">
        <v>65</v>
      </c>
      <c r="M5" s="30">
        <v>0.8</v>
      </c>
    </row>
    <row r="6" spans="1:14" x14ac:dyDescent="0.55000000000000004">
      <c r="A6">
        <v>4</v>
      </c>
      <c r="B6" s="10">
        <f t="shared" si="0"/>
        <v>5.5782868266263659</v>
      </c>
      <c r="C6" s="10">
        <f t="shared" si="1"/>
        <v>21.200195422573739</v>
      </c>
      <c r="E6" s="1" t="s">
        <v>74</v>
      </c>
      <c r="F6" s="18">
        <f>(1-M24)*M27*M5*M7*M8*M23*M10*M11</f>
        <v>0.12703391999999999</v>
      </c>
      <c r="G6" s="18">
        <f>(1-M24)*M28*M6*M7*M8*M23*M10*M11</f>
        <v>0.23038587000000002</v>
      </c>
      <c r="L6" s="5" t="s">
        <v>66</v>
      </c>
      <c r="M6" s="6">
        <v>0.99</v>
      </c>
    </row>
    <row r="7" spans="1:14" x14ac:dyDescent="0.55000000000000004">
      <c r="A7">
        <v>5</v>
      </c>
      <c r="B7" s="10">
        <f t="shared" si="0"/>
        <v>5.5928571090703763</v>
      </c>
      <c r="C7" s="10">
        <f t="shared" si="1"/>
        <v>21.255572468630969</v>
      </c>
      <c r="E7" s="1" t="s">
        <v>30</v>
      </c>
      <c r="F7" s="18">
        <f>M27</f>
        <v>0.57999999999999996</v>
      </c>
      <c r="G7" s="18">
        <f>M28</f>
        <v>0.85</v>
      </c>
      <c r="L7" s="5" t="s">
        <v>19</v>
      </c>
      <c r="M7" s="6">
        <v>3.9</v>
      </c>
    </row>
    <row r="8" spans="1:14" ht="14.7" thickBot="1" x14ac:dyDescent="0.6">
      <c r="A8">
        <v>6</v>
      </c>
      <c r="B8" s="10">
        <f t="shared" si="0"/>
        <v>5.6074661180986709</v>
      </c>
      <c r="C8" s="10">
        <f t="shared" si="1"/>
        <v>21.311093721597139</v>
      </c>
      <c r="L8" s="5" t="s">
        <v>20</v>
      </c>
      <c r="M8" s="6">
        <v>0.5</v>
      </c>
      <c r="N8" s="1" t="s">
        <v>45</v>
      </c>
    </row>
    <row r="9" spans="1:14" ht="14.7" thickBot="1" x14ac:dyDescent="0.6">
      <c r="A9">
        <v>7</v>
      </c>
      <c r="B9" s="10">
        <f t="shared" si="0"/>
        <v>5.622113269950952</v>
      </c>
      <c r="C9" s="10">
        <f t="shared" si="1"/>
        <v>21.366760011854797</v>
      </c>
      <c r="L9" s="5" t="s">
        <v>22</v>
      </c>
      <c r="M9" s="6">
        <v>0.39</v>
      </c>
      <c r="N9" s="35">
        <v>0.39</v>
      </c>
    </row>
    <row r="10" spans="1:14" x14ac:dyDescent="0.55000000000000004">
      <c r="A10">
        <v>8</v>
      </c>
      <c r="B10" s="10">
        <f t="shared" si="0"/>
        <v>5.6367986817782656</v>
      </c>
      <c r="C10" s="10">
        <f t="shared" si="1"/>
        <v>21.422571706648128</v>
      </c>
      <c r="L10" s="5" t="s">
        <v>67</v>
      </c>
      <c r="M10" s="6">
        <v>0.9</v>
      </c>
    </row>
    <row r="11" spans="1:14" x14ac:dyDescent="0.55000000000000004">
      <c r="A11">
        <v>9</v>
      </c>
      <c r="B11" s="10">
        <f t="shared" si="0"/>
        <v>5.6515224530706405</v>
      </c>
      <c r="C11" s="10">
        <f t="shared" si="1"/>
        <v>21.478529186082302</v>
      </c>
      <c r="L11" s="5" t="s">
        <v>68</v>
      </c>
      <c r="M11" s="6">
        <v>0.4</v>
      </c>
    </row>
    <row r="12" spans="1:14" ht="14.7" thickBot="1" x14ac:dyDescent="0.6">
      <c r="A12">
        <v>10</v>
      </c>
      <c r="B12" s="10">
        <f t="shared" si="0"/>
        <v>5.6662846840375432</v>
      </c>
      <c r="C12" s="10">
        <f t="shared" si="1"/>
        <v>21.53463283095093</v>
      </c>
      <c r="L12" s="7" t="s">
        <v>25</v>
      </c>
      <c r="M12" s="8">
        <v>1</v>
      </c>
    </row>
    <row r="13" spans="1:14" x14ac:dyDescent="0.55000000000000004">
      <c r="A13">
        <v>11</v>
      </c>
      <c r="B13" s="10">
        <f t="shared" si="0"/>
        <v>5.6810854751384436</v>
      </c>
      <c r="C13" s="10">
        <f t="shared" si="1"/>
        <v>21.590883023050065</v>
      </c>
      <c r="L13" s="11"/>
      <c r="M13" s="32"/>
    </row>
    <row r="14" spans="1:14" x14ac:dyDescent="0.55000000000000004">
      <c r="A14">
        <v>12</v>
      </c>
      <c r="B14" s="10">
        <f t="shared" si="0"/>
        <v>5.6959249270955183</v>
      </c>
      <c r="C14" s="10">
        <f t="shared" si="1"/>
        <v>21.647280145172854</v>
      </c>
      <c r="F14" s="17"/>
      <c r="G14" s="17"/>
      <c r="L14" s="11"/>
    </row>
    <row r="15" spans="1:14" ht="14.7" thickBot="1" x14ac:dyDescent="0.6">
      <c r="A15">
        <v>13</v>
      </c>
      <c r="B15" s="10">
        <f t="shared" si="0"/>
        <v>5.7108031408940318</v>
      </c>
      <c r="C15" s="10">
        <f t="shared" si="1"/>
        <v>21.703824581112325</v>
      </c>
      <c r="E15" s="1"/>
      <c r="F15" s="25"/>
      <c r="G15" s="25"/>
      <c r="L15" s="13" t="s">
        <v>70</v>
      </c>
      <c r="M15" s="11" t="s">
        <v>35</v>
      </c>
      <c r="N15" s="1" t="s">
        <v>45</v>
      </c>
    </row>
    <row r="16" spans="1:14" x14ac:dyDescent="0.55000000000000004">
      <c r="A16">
        <v>14</v>
      </c>
      <c r="B16" s="10">
        <f t="shared" si="0"/>
        <v>5.7257202177830306</v>
      </c>
      <c r="C16" s="10">
        <f t="shared" si="1"/>
        <v>21.760516715664014</v>
      </c>
      <c r="E16" s="1"/>
      <c r="F16" s="25"/>
      <c r="G16" s="25"/>
      <c r="L16" s="19" t="s">
        <v>71</v>
      </c>
      <c r="M16" s="14">
        <v>0</v>
      </c>
      <c r="N16" s="22">
        <v>0</v>
      </c>
    </row>
    <row r="17" spans="1:14" x14ac:dyDescent="0.55000000000000004">
      <c r="A17">
        <v>15</v>
      </c>
      <c r="B17" s="10">
        <f t="shared" si="0"/>
        <v>5.7406762592760296</v>
      </c>
      <c r="C17" s="10">
        <f t="shared" si="1"/>
        <v>21.81735693462857</v>
      </c>
      <c r="L17" s="20" t="s">
        <v>80</v>
      </c>
      <c r="M17" s="12">
        <v>0.2</v>
      </c>
      <c r="N17" s="23">
        <v>0.2</v>
      </c>
    </row>
    <row r="18" spans="1:14" x14ac:dyDescent="0.55000000000000004">
      <c r="A18">
        <v>16</v>
      </c>
      <c r="B18" s="10">
        <f t="shared" si="0"/>
        <v>5.7556713671517068</v>
      </c>
      <c r="C18" s="10">
        <f t="shared" si="1"/>
        <v>21.874345624814381</v>
      </c>
      <c r="L18" s="20" t="s">
        <v>72</v>
      </c>
      <c r="M18" s="12">
        <v>0.75</v>
      </c>
      <c r="N18" s="23">
        <v>0.75</v>
      </c>
    </row>
    <row r="19" spans="1:14" ht="14.7" thickBot="1" x14ac:dyDescent="0.6">
      <c r="A19">
        <v>17</v>
      </c>
      <c r="B19" s="10">
        <f t="shared" si="0"/>
        <v>5.7707056434545958</v>
      </c>
      <c r="C19" s="10">
        <f t="shared" si="1"/>
        <v>21.931483174040213</v>
      </c>
      <c r="L19" s="21" t="s">
        <v>73</v>
      </c>
      <c r="M19" s="15">
        <v>0.95</v>
      </c>
      <c r="N19" s="24">
        <v>0.95</v>
      </c>
    </row>
    <row r="20" spans="1:14" x14ac:dyDescent="0.55000000000000004">
      <c r="A20">
        <v>18</v>
      </c>
      <c r="B20" s="10">
        <f t="shared" si="0"/>
        <v>5.7857791904957754</v>
      </c>
      <c r="C20" s="10">
        <f t="shared" si="1"/>
        <v>21.988769971137845</v>
      </c>
    </row>
    <row r="21" spans="1:14" x14ac:dyDescent="0.55000000000000004">
      <c r="A21">
        <v>19</v>
      </c>
      <c r="B21" s="10">
        <f t="shared" si="0"/>
        <v>5.8008921108535727</v>
      </c>
      <c r="C21" s="10">
        <f t="shared" si="1"/>
        <v>22.046206405954717</v>
      </c>
    </row>
    <row r="22" spans="1:14" ht="14.7" thickBot="1" x14ac:dyDescent="0.6">
      <c r="A22">
        <v>20</v>
      </c>
      <c r="B22" s="10">
        <f t="shared" si="0"/>
        <v>5.8160445073742544</v>
      </c>
      <c r="C22" s="10">
        <f t="shared" si="1"/>
        <v>22.103792869356582</v>
      </c>
      <c r="L22" s="13" t="s">
        <v>77</v>
      </c>
    </row>
    <row r="23" spans="1:14" x14ac:dyDescent="0.55000000000000004">
      <c r="A23">
        <v>21</v>
      </c>
      <c r="B23" s="10">
        <f t="shared" si="0"/>
        <v>5.8312364831727335</v>
      </c>
      <c r="C23" s="10">
        <f t="shared" si="1"/>
        <v>22.161529753230162</v>
      </c>
      <c r="L23" s="19" t="s">
        <v>78</v>
      </c>
      <c r="M23" s="33">
        <f>(1-N16)*N9+N16*N19</f>
        <v>0.39</v>
      </c>
    </row>
    <row r="24" spans="1:14" x14ac:dyDescent="0.55000000000000004">
      <c r="A24">
        <v>22</v>
      </c>
      <c r="B24" s="10">
        <f t="shared" si="0"/>
        <v>5.8464681416332631</v>
      </c>
      <c r="C24" s="10">
        <f t="shared" si="1"/>
        <v>22.219417450485821</v>
      </c>
      <c r="L24" s="20" t="s">
        <v>84</v>
      </c>
      <c r="M24" s="30">
        <f>(N16*N17)^0.98</f>
        <v>0</v>
      </c>
    </row>
    <row r="25" spans="1:14" x14ac:dyDescent="0.55000000000000004">
      <c r="A25">
        <v>23</v>
      </c>
      <c r="B25" s="10">
        <f t="shared" si="0"/>
        <v>5.8617395864101471</v>
      </c>
      <c r="C25" s="10">
        <f t="shared" si="1"/>
        <v>22.277456355060242</v>
      </c>
      <c r="L25" s="20" t="s">
        <v>81</v>
      </c>
      <c r="M25" s="30">
        <f>M5*M24</f>
        <v>0</v>
      </c>
    </row>
    <row r="26" spans="1:14" x14ac:dyDescent="0.55000000000000004">
      <c r="A26">
        <v>24</v>
      </c>
      <c r="B26" s="10">
        <f t="shared" si="0"/>
        <v>5.8770509214284425</v>
      </c>
      <c r="C26" s="10">
        <f t="shared" si="1"/>
        <v>22.335646861919088</v>
      </c>
      <c r="L26" s="20" t="s">
        <v>82</v>
      </c>
      <c r="M26" s="30">
        <f>M6*M24</f>
        <v>0</v>
      </c>
    </row>
    <row r="27" spans="1:14" x14ac:dyDescent="0.55000000000000004">
      <c r="A27">
        <v>25</v>
      </c>
      <c r="B27" s="10">
        <f t="shared" si="0"/>
        <v>5.8924022508846665</v>
      </c>
      <c r="C27" s="10">
        <f t="shared" si="1"/>
        <v>22.393989367059721</v>
      </c>
      <c r="L27" s="20" t="s">
        <v>83</v>
      </c>
      <c r="M27" s="30">
        <f>(1-M25)*M3+M25*(1-N18)</f>
        <v>0.57999999999999996</v>
      </c>
    </row>
    <row r="28" spans="1:14" ht="14.7" thickBot="1" x14ac:dyDescent="0.6">
      <c r="A28">
        <v>26</v>
      </c>
      <c r="B28" s="10">
        <f t="shared" si="0"/>
        <v>5.9077936792475061</v>
      </c>
      <c r="C28" s="10">
        <f t="shared" si="1"/>
        <v>22.452484267513867</v>
      </c>
      <c r="L28" s="21" t="s">
        <v>79</v>
      </c>
      <c r="M28" s="34">
        <f>(1-M26)*M4+M26*(1-N18)</f>
        <v>0.85</v>
      </c>
    </row>
    <row r="29" spans="1:14" x14ac:dyDescent="0.55000000000000004">
      <c r="A29">
        <v>27</v>
      </c>
      <c r="B29" s="10">
        <f t="shared" si="0"/>
        <v>5.9232253112585287</v>
      </c>
      <c r="C29" s="10">
        <f t="shared" si="1"/>
        <v>22.511131961350337</v>
      </c>
    </row>
    <row r="30" spans="1:14" x14ac:dyDescent="0.55000000000000004">
      <c r="A30">
        <v>28</v>
      </c>
      <c r="B30" s="10">
        <f t="shared" si="0"/>
        <v>5.9386972519328953</v>
      </c>
      <c r="C30" s="10">
        <f t="shared" si="1"/>
        <v>22.56993284767773</v>
      </c>
    </row>
    <row r="31" spans="1:14" x14ac:dyDescent="0.55000000000000004">
      <c r="A31">
        <v>29</v>
      </c>
      <c r="B31" s="10">
        <f t="shared" si="0"/>
        <v>5.9542096065600756</v>
      </c>
      <c r="C31" s="10">
        <f t="shared" si="1"/>
        <v>22.628887326647149</v>
      </c>
    </row>
    <row r="32" spans="1:14" x14ac:dyDescent="0.55000000000000004">
      <c r="A32">
        <v>30</v>
      </c>
      <c r="B32" s="10">
        <f t="shared" si="0"/>
        <v>5.9697624807045617</v>
      </c>
      <c r="C32" s="10">
        <f t="shared" si="1"/>
        <v>22.687995799454921</v>
      </c>
    </row>
    <row r="33" spans="1:3" x14ac:dyDescent="0.55000000000000004">
      <c r="A33">
        <v>31</v>
      </c>
      <c r="B33" s="10">
        <f t="shared" si="0"/>
        <v>5.9853559802065925</v>
      </c>
      <c r="C33" s="10">
        <f t="shared" si="1"/>
        <v>22.747258668345328</v>
      </c>
    </row>
    <row r="34" spans="1:3" x14ac:dyDescent="0.55000000000000004">
      <c r="A34">
        <v>32</v>
      </c>
      <c r="B34" s="10">
        <f t="shared" si="0"/>
        <v>6.0009902111828657</v>
      </c>
      <c r="C34" s="10">
        <f t="shared" si="1"/>
        <v>22.806676336613354</v>
      </c>
    </row>
    <row r="35" spans="1:3" x14ac:dyDescent="0.55000000000000004">
      <c r="A35">
        <v>33</v>
      </c>
      <c r="B35" s="10">
        <f t="shared" ref="B35:B66" si="2">B34*$F$6+C34*$G$6</f>
        <v>6.0166652800272686</v>
      </c>
      <c r="C35" s="10">
        <f t="shared" ref="C35:C66" si="3">B34*$F$7+C34*$G$7</f>
        <v>22.866249208607414</v>
      </c>
    </row>
    <row r="36" spans="1:3" x14ac:dyDescent="0.55000000000000004">
      <c r="A36">
        <v>34</v>
      </c>
      <c r="B36" s="10">
        <f t="shared" si="2"/>
        <v>6.0323812934115919</v>
      </c>
      <c r="C36" s="10">
        <f t="shared" si="3"/>
        <v>22.925977689732118</v>
      </c>
    </row>
    <row r="37" spans="1:3" x14ac:dyDescent="0.55000000000000004">
      <c r="A37">
        <v>35</v>
      </c>
      <c r="B37" s="10">
        <f t="shared" si="2"/>
        <v>6.0481383582862689</v>
      </c>
      <c r="C37" s="10">
        <f t="shared" si="3"/>
        <v>22.985862186451023</v>
      </c>
    </row>
    <row r="38" spans="1:3" x14ac:dyDescent="0.55000000000000004">
      <c r="A38">
        <v>36</v>
      </c>
      <c r="B38" s="10">
        <f t="shared" si="2"/>
        <v>6.0639365818810909</v>
      </c>
      <c r="C38" s="10">
        <f t="shared" si="3"/>
        <v>23.045903106289401</v>
      </c>
    </row>
    <row r="39" spans="1:3" x14ac:dyDescent="0.55000000000000004">
      <c r="A39">
        <v>37</v>
      </c>
      <c r="B39" s="10">
        <f t="shared" si="2"/>
        <v>6.0797760717059433</v>
      </c>
      <c r="C39" s="10">
        <f t="shared" si="3"/>
        <v>23.106100857837021</v>
      </c>
    </row>
    <row r="40" spans="1:3" x14ac:dyDescent="0.55000000000000004">
      <c r="A40">
        <v>38</v>
      </c>
      <c r="B40" s="10">
        <f t="shared" si="2"/>
        <v>6.0956569355515358</v>
      </c>
      <c r="C40" s="10">
        <f t="shared" si="3"/>
        <v>23.166455850750914</v>
      </c>
    </row>
    <row r="41" spans="1:3" x14ac:dyDescent="0.55000000000000004">
      <c r="A41">
        <v>39</v>
      </c>
      <c r="B41" s="10">
        <f t="shared" si="2"/>
        <v>6.1115792814901395</v>
      </c>
      <c r="C41" s="10">
        <f t="shared" si="3"/>
        <v>23.226968495758168</v>
      </c>
    </row>
    <row r="42" spans="1:3" x14ac:dyDescent="0.55000000000000004">
      <c r="A42">
        <v>40</v>
      </c>
      <c r="B42" s="10">
        <f t="shared" si="2"/>
        <v>6.1275432178763136</v>
      </c>
      <c r="C42" s="10">
        <f t="shared" si="3"/>
        <v>23.287639204658724</v>
      </c>
    </row>
    <row r="43" spans="1:3" x14ac:dyDescent="0.55000000000000004">
      <c r="A43">
        <v>41</v>
      </c>
      <c r="B43" s="10">
        <f t="shared" si="2"/>
        <v>6.1435488533476512</v>
      </c>
      <c r="C43" s="10">
        <f t="shared" si="3"/>
        <v>23.348468390328179</v>
      </c>
    </row>
    <row r="44" spans="1:3" x14ac:dyDescent="0.55000000000000004">
      <c r="A44">
        <v>42</v>
      </c>
      <c r="B44" s="10">
        <f t="shared" si="2"/>
        <v>6.1595962968255149</v>
      </c>
      <c r="C44" s="10">
        <f t="shared" si="3"/>
        <v>23.409456466720588</v>
      </c>
    </row>
    <row r="45" spans="1:3" x14ac:dyDescent="0.55000000000000004">
      <c r="A45">
        <v>43</v>
      </c>
      <c r="B45" s="10">
        <f t="shared" si="2"/>
        <v>6.1756856575157775</v>
      </c>
      <c r="C45" s="10">
        <f t="shared" si="3"/>
        <v>23.470603848871299</v>
      </c>
    </row>
    <row r="46" spans="1:3" x14ac:dyDescent="0.55000000000000004">
      <c r="A46">
        <v>44</v>
      </c>
      <c r="B46" s="10">
        <f t="shared" si="2"/>
        <v>6.1918170449095697</v>
      </c>
      <c r="C46" s="10">
        <f t="shared" si="3"/>
        <v>23.531910952899757</v>
      </c>
    </row>
    <row r="47" spans="1:3" x14ac:dyDescent="0.55000000000000004">
      <c r="A47">
        <v>45</v>
      </c>
      <c r="B47" s="10">
        <f t="shared" si="2"/>
        <v>6.2079905687840196</v>
      </c>
      <c r="C47" s="10">
        <f t="shared" si="3"/>
        <v>23.593378196012342</v>
      </c>
    </row>
    <row r="48" spans="1:3" x14ac:dyDescent="0.55000000000000004">
      <c r="A48">
        <v>46</v>
      </c>
      <c r="B48" s="10">
        <f t="shared" si="2"/>
        <v>6.2242063392029978</v>
      </c>
      <c r="C48" s="10">
        <f t="shared" si="3"/>
        <v>23.655005996505221</v>
      </c>
    </row>
    <row r="49" spans="1:3" x14ac:dyDescent="0.55000000000000004">
      <c r="A49">
        <v>47</v>
      </c>
      <c r="B49" s="10">
        <f t="shared" si="2"/>
        <v>6.2404644665178797</v>
      </c>
      <c r="C49" s="10">
        <f t="shared" si="3"/>
        <v>23.716794773767177</v>
      </c>
    </row>
    <row r="50" spans="1:3" x14ac:dyDescent="0.55000000000000004">
      <c r="A50">
        <v>48</v>
      </c>
      <c r="B50" s="10">
        <f t="shared" si="2"/>
        <v>6.2567650613682799</v>
      </c>
      <c r="C50" s="10">
        <f t="shared" si="3"/>
        <v>23.778744948282469</v>
      </c>
    </row>
    <row r="51" spans="1:3" x14ac:dyDescent="0.55000000000000004">
      <c r="A51">
        <v>49</v>
      </c>
      <c r="B51" s="10">
        <f t="shared" si="2"/>
        <v>6.273108234682816</v>
      </c>
      <c r="C51" s="10">
        <f t="shared" si="3"/>
        <v>23.8408569416337</v>
      </c>
    </row>
    <row r="52" spans="1:3" x14ac:dyDescent="0.55000000000000004">
      <c r="A52">
        <v>50</v>
      </c>
      <c r="B52" s="10">
        <f t="shared" si="2"/>
        <v>6.2894940976798575</v>
      </c>
      <c r="C52" s="10">
        <f t="shared" si="3"/>
        <v>23.903131176504679</v>
      </c>
    </row>
    <row r="53" spans="1:3" x14ac:dyDescent="0.55000000000000004">
      <c r="A53">
        <v>51</v>
      </c>
      <c r="B53" s="10">
        <f t="shared" si="2"/>
        <v>6.30592276186829</v>
      </c>
      <c r="C53" s="10">
        <f t="shared" si="3"/>
        <v>23.965568076683294</v>
      </c>
    </row>
    <row r="54" spans="1:3" x14ac:dyDescent="0.55000000000000004">
      <c r="A54">
        <v>52</v>
      </c>
      <c r="B54" s="10">
        <f t="shared" si="2"/>
        <v>6.3223943390482633</v>
      </c>
      <c r="C54" s="10">
        <f t="shared" si="3"/>
        <v>24.028168067064406</v>
      </c>
    </row>
    <row r="55" spans="1:3" x14ac:dyDescent="0.55000000000000004">
      <c r="A55">
        <v>53</v>
      </c>
      <c r="B55" s="10">
        <f t="shared" si="2"/>
        <v>6.3389089413119617</v>
      </c>
      <c r="C55" s="10">
        <f t="shared" si="3"/>
        <v>24.090931573652739</v>
      </c>
    </row>
    <row r="56" spans="1:3" x14ac:dyDescent="0.55000000000000004">
      <c r="A56">
        <v>54</v>
      </c>
      <c r="B56" s="10">
        <f t="shared" si="2"/>
        <v>6.3554666810443639</v>
      </c>
      <c r="C56" s="10">
        <f t="shared" si="3"/>
        <v>24.153859023565765</v>
      </c>
    </row>
    <row r="57" spans="1:3" x14ac:dyDescent="0.55000000000000004">
      <c r="A57">
        <v>55</v>
      </c>
      <c r="B57" s="10">
        <f t="shared" si="2"/>
        <v>6.3720676709240056</v>
      </c>
      <c r="C57" s="10">
        <f t="shared" si="3"/>
        <v>24.216950845036632</v>
      </c>
    </row>
    <row r="58" spans="1:3" x14ac:dyDescent="0.55000000000000004">
      <c r="A58">
        <v>56</v>
      </c>
      <c r="B58" s="10">
        <f t="shared" si="2"/>
        <v>6.3887120239237465</v>
      </c>
      <c r="C58" s="10">
        <f t="shared" si="3"/>
        <v>24.28020746741706</v>
      </c>
    </row>
    <row r="59" spans="1:3" x14ac:dyDescent="0.55000000000000004">
      <c r="A59">
        <v>57</v>
      </c>
      <c r="B59" s="10">
        <f t="shared" si="2"/>
        <v>6.4053998533115433</v>
      </c>
      <c r="C59" s="10">
        <f t="shared" si="3"/>
        <v>24.343629321180273</v>
      </c>
    </row>
    <row r="60" spans="1:3" x14ac:dyDescent="0.55000000000000004">
      <c r="A60">
        <v>58</v>
      </c>
      <c r="B60" s="10">
        <f t="shared" si="2"/>
        <v>6.4221312726512174</v>
      </c>
      <c r="C60" s="10">
        <f t="shared" si="3"/>
        <v>24.407216837923926</v>
      </c>
    </row>
    <row r="61" spans="1:3" x14ac:dyDescent="0.55000000000000004">
      <c r="A61">
        <v>59</v>
      </c>
      <c r="B61" s="10">
        <f t="shared" si="2"/>
        <v>6.438906395803226</v>
      </c>
      <c r="C61" s="10">
        <f t="shared" si="3"/>
        <v>24.470970450373045</v>
      </c>
    </row>
    <row r="62" spans="1:3" x14ac:dyDescent="0.55000000000000004">
      <c r="A62">
        <v>60</v>
      </c>
      <c r="B62" s="10">
        <f t="shared" si="2"/>
        <v>6.4557253369254415</v>
      </c>
      <c r="C62" s="10">
        <f t="shared" si="3"/>
        <v>24.534890592382958</v>
      </c>
    </row>
    <row r="63" spans="1:3" x14ac:dyDescent="0.55000000000000004">
      <c r="A63">
        <v>61</v>
      </c>
      <c r="B63" s="10">
        <f t="shared" si="2"/>
        <v>6.4725882104739236</v>
      </c>
      <c r="C63" s="10">
        <f t="shared" si="3"/>
        <v>24.598977698942271</v>
      </c>
    </row>
    <row r="64" spans="1:3" x14ac:dyDescent="0.55000000000000004">
      <c r="A64">
        <v>62</v>
      </c>
      <c r="B64" s="10">
        <f t="shared" si="2"/>
        <v>6.4894951312037019</v>
      </c>
      <c r="C64" s="10">
        <f t="shared" si="3"/>
        <v>24.663232206175806</v>
      </c>
    </row>
    <row r="65" spans="1:3" x14ac:dyDescent="0.55000000000000004">
      <c r="A65">
        <v>63</v>
      </c>
      <c r="B65" s="10">
        <f t="shared" si="2"/>
        <v>6.5064462141695536</v>
      </c>
      <c r="C65" s="10">
        <f t="shared" si="3"/>
        <v>24.72765455134758</v>
      </c>
    </row>
    <row r="66" spans="1:3" x14ac:dyDescent="0.55000000000000004">
      <c r="A66">
        <v>64</v>
      </c>
      <c r="B66" s="10">
        <f t="shared" si="2"/>
        <v>6.5234415747267906</v>
      </c>
      <c r="C66" s="10">
        <f t="shared" si="3"/>
        <v>24.792245172863783</v>
      </c>
    </row>
    <row r="67" spans="1:3" x14ac:dyDescent="0.55000000000000004">
      <c r="A67">
        <v>65</v>
      </c>
      <c r="B67" s="10">
        <f t="shared" ref="B67:B82" si="4">B66*$F$6+C66*$G$6</f>
        <v>6.5404813285320405</v>
      </c>
      <c r="C67" s="10">
        <f t="shared" ref="C67:C82" si="5">B66*$F$7+C66*$G$7</f>
        <v>24.857004510275754</v>
      </c>
    </row>
    <row r="68" spans="1:3" x14ac:dyDescent="0.55000000000000004">
      <c r="A68">
        <v>66</v>
      </c>
      <c r="B68" s="10">
        <f t="shared" si="4"/>
        <v>6.5575655915440372</v>
      </c>
      <c r="C68" s="10">
        <f t="shared" si="5"/>
        <v>24.921933004282973</v>
      </c>
    </row>
    <row r="69" spans="1:3" x14ac:dyDescent="0.55000000000000004">
      <c r="A69">
        <v>67</v>
      </c>
      <c r="B69" s="10">
        <f t="shared" si="4"/>
        <v>6.5746944800244052</v>
      </c>
      <c r="C69" s="10">
        <f t="shared" si="5"/>
        <v>24.987031096736068</v>
      </c>
    </row>
    <row r="70" spans="1:3" x14ac:dyDescent="0.55000000000000004">
      <c r="A70">
        <v>68</v>
      </c>
      <c r="B70" s="10">
        <f t="shared" si="4"/>
        <v>6.5918681105384556</v>
      </c>
      <c r="C70" s="10">
        <f t="shared" si="5"/>
        <v>25.052299230639814</v>
      </c>
    </row>
    <row r="71" spans="1:3" x14ac:dyDescent="0.55000000000000004">
      <c r="A71">
        <v>69</v>
      </c>
      <c r="B71" s="10">
        <f t="shared" si="4"/>
        <v>6.6090865999559778</v>
      </c>
      <c r="C71" s="10">
        <f t="shared" si="5"/>
        <v>25.117737850156146</v>
      </c>
    </row>
    <row r="72" spans="1:3" x14ac:dyDescent="0.55000000000000004">
      <c r="A72">
        <v>70</v>
      </c>
      <c r="B72" s="10">
        <f t="shared" si="4"/>
        <v>6.6263500654520335</v>
      </c>
      <c r="C72" s="10">
        <f t="shared" si="5"/>
        <v>25.18334740060719</v>
      </c>
    </row>
    <row r="73" spans="1:3" x14ac:dyDescent="0.55000000000000004">
      <c r="A73">
        <v>71</v>
      </c>
      <c r="B73" s="10">
        <f t="shared" si="4"/>
        <v>6.6436586245077542</v>
      </c>
      <c r="C73" s="10">
        <f t="shared" si="5"/>
        <v>25.249128328478292</v>
      </c>
    </row>
    <row r="74" spans="1:3" x14ac:dyDescent="0.55000000000000004">
      <c r="A74">
        <v>72</v>
      </c>
      <c r="B74" s="10">
        <f t="shared" si="4"/>
        <v>6.6610123949111459</v>
      </c>
      <c r="C74" s="10">
        <f t="shared" si="5"/>
        <v>25.315081081421045</v>
      </c>
    </row>
    <row r="75" spans="1:3" x14ac:dyDescent="0.55000000000000004">
      <c r="A75">
        <v>73</v>
      </c>
      <c r="B75" s="10">
        <f t="shared" si="4"/>
        <v>6.6784114947578797</v>
      </c>
      <c r="C75" s="10">
        <f t="shared" si="5"/>
        <v>25.38120610825635</v>
      </c>
    </row>
    <row r="76" spans="1:3" x14ac:dyDescent="0.55000000000000004">
      <c r="A76">
        <v>74</v>
      </c>
      <c r="B76" s="10">
        <f t="shared" si="4"/>
        <v>6.6958560424521067</v>
      </c>
      <c r="C76" s="10">
        <f t="shared" si="5"/>
        <v>25.447503858977466</v>
      </c>
    </row>
    <row r="77" spans="1:3" x14ac:dyDescent="0.55000000000000004">
      <c r="A77">
        <v>75</v>
      </c>
      <c r="B77" s="10">
        <f t="shared" si="4"/>
        <v>6.7133461567072592</v>
      </c>
      <c r="C77" s="10">
        <f t="shared" si="5"/>
        <v>25.513974784753067</v>
      </c>
    </row>
    <row r="78" spans="1:3" x14ac:dyDescent="0.55000000000000004">
      <c r="A78">
        <v>76</v>
      </c>
      <c r="B78" s="10">
        <f t="shared" si="4"/>
        <v>6.7308819565468561</v>
      </c>
      <c r="C78" s="10">
        <f t="shared" si="5"/>
        <v>25.580619337930319</v>
      </c>
    </row>
    <row r="79" spans="1:3" x14ac:dyDescent="0.55000000000000004">
      <c r="A79">
        <v>77</v>
      </c>
      <c r="B79" s="10">
        <f t="shared" si="4"/>
        <v>6.7484635613053179</v>
      </c>
      <c r="C79" s="10">
        <f t="shared" si="5"/>
        <v>25.647437972037949</v>
      </c>
    </row>
    <row r="80" spans="1:3" x14ac:dyDescent="0.55000000000000004">
      <c r="A80">
        <v>78</v>
      </c>
      <c r="B80" s="10">
        <f t="shared" si="4"/>
        <v>6.7660910906287741</v>
      </c>
      <c r="C80" s="10">
        <f t="shared" si="5"/>
        <v>25.714431141789337</v>
      </c>
    </row>
    <row r="81" spans="1:3" x14ac:dyDescent="0.55000000000000004">
      <c r="A81">
        <v>79</v>
      </c>
      <c r="B81" s="10">
        <f t="shared" si="4"/>
        <v>6.7837646644758784</v>
      </c>
      <c r="C81" s="10">
        <f t="shared" si="5"/>
        <v>25.781599303085628</v>
      </c>
    </row>
    <row r="82" spans="1:3" x14ac:dyDescent="0.55000000000000004">
      <c r="A82">
        <v>80</v>
      </c>
      <c r="B82" s="10">
        <f t="shared" si="4"/>
        <v>6.8014844031186321</v>
      </c>
      <c r="C82" s="10">
        <f t="shared" si="5"/>
        <v>25.848942913018792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ExpGrowth</vt:lpstr>
      <vt:lpstr>LogisticGrowth</vt:lpstr>
      <vt:lpstr>Gopher Tortoise</vt:lpstr>
      <vt:lpstr>Red Knot</vt:lpstr>
      <vt:lpstr>Piping Plover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T Shoemaker</dc:creator>
  <cp:lastModifiedBy>Kevin T Shoemaker</cp:lastModifiedBy>
  <dcterms:created xsi:type="dcterms:W3CDTF">2026-03-28T18:52:26Z</dcterms:created>
  <dcterms:modified xsi:type="dcterms:W3CDTF">2026-03-31T02:36:02Z</dcterms:modified>
</cp:coreProperties>
</file>